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N:\002 契約審査係\例規（要領・運用含む）\○その他規定\【例規なし】〇磐田市週休2日推進工事（土木工事等）実施要領\【R7.11.1】改訂\"/>
    </mc:Choice>
  </mc:AlternateContent>
  <xr:revisionPtr revIDLastSave="0" documentId="13_ncr:1_{8E06A1ED-DB33-4829-95D1-BFFB50B88151}" xr6:coauthVersionLast="47" xr6:coauthVersionMax="47" xr10:uidLastSave="{00000000-0000-0000-0000-000000000000}"/>
  <bookViews>
    <workbookView xWindow="2280" yWindow="1110" windowWidth="21900" windowHeight="13215" activeTab="4" xr2:uid="{00000000-000D-0000-FFFF-FFFF00000000}"/>
  </bookViews>
  <sheets>
    <sheet name="週単位_入力用" sheetId="7" r:id="rId1"/>
    <sheet name="週単位_提出用" sheetId="8" r:id="rId2"/>
    <sheet name="月単位" sheetId="2" r:id="rId3"/>
    <sheet name="月単位(例)" sheetId="6" r:id="rId4"/>
    <sheet name="港湾土曜起算" sheetId="9" r:id="rId5"/>
    <sheet name="港湾月曜起算" sheetId="10" r:id="rId6"/>
    <sheet name="港湾作成例" sheetId="11" r:id="rId7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5">港湾月曜起算!$A$1:$AH$71</definedName>
    <definedName name="_xlnm.Print_Area" localSheetId="6">港湾作成例!$A$1:$AI$71</definedName>
    <definedName name="_xlnm.Print_Area" localSheetId="4">港湾土曜起算!$A$1:$AH$71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55" i="8" l="1"/>
  <c r="U54" i="8"/>
  <c r="L55" i="8"/>
  <c r="L54" i="8"/>
  <c r="C55" i="8"/>
  <c r="C54" i="8"/>
  <c r="U45" i="8"/>
  <c r="U44" i="8"/>
  <c r="L45" i="8"/>
  <c r="L44" i="8"/>
  <c r="C45" i="8"/>
  <c r="C44" i="8"/>
  <c r="U35" i="8"/>
  <c r="U34" i="8"/>
  <c r="L35" i="8"/>
  <c r="L34" i="8"/>
  <c r="C35" i="8"/>
  <c r="C34" i="8"/>
  <c r="D9" i="7"/>
  <c r="AE76" i="11"/>
  <c r="X76" i="11"/>
  <c r="W76" i="11"/>
  <c r="P76" i="11"/>
  <c r="O76" i="11"/>
  <c r="H76" i="11"/>
  <c r="G76" i="11"/>
  <c r="F76" i="11"/>
  <c r="E76" i="11"/>
  <c r="D76" i="11"/>
  <c r="AG65" i="11"/>
  <c r="AF65" i="11"/>
  <c r="AE58" i="11"/>
  <c r="AE61" i="11" s="1"/>
  <c r="AD58" i="11"/>
  <c r="AD61" i="11" s="1"/>
  <c r="AC58" i="11"/>
  <c r="AC61" i="11" s="1"/>
  <c r="AB58" i="11"/>
  <c r="AB61" i="11" s="1"/>
  <c r="AA58" i="11"/>
  <c r="AA61" i="11" s="1"/>
  <c r="Z58" i="11"/>
  <c r="Z61" i="11" s="1"/>
  <c r="Y58" i="11"/>
  <c r="Y61" i="11" s="1"/>
  <c r="X58" i="11"/>
  <c r="X61" i="11" s="1"/>
  <c r="W58" i="11"/>
  <c r="W61" i="11" s="1"/>
  <c r="V58" i="11"/>
  <c r="V61" i="11" s="1"/>
  <c r="U58" i="11"/>
  <c r="U61" i="11" s="1"/>
  <c r="T58" i="11"/>
  <c r="T61" i="11" s="1"/>
  <c r="S58" i="11"/>
  <c r="S61" i="11" s="1"/>
  <c r="R58" i="11"/>
  <c r="R61" i="11" s="1"/>
  <c r="Q58" i="11"/>
  <c r="Q61" i="11" s="1"/>
  <c r="P58" i="11"/>
  <c r="P61" i="11" s="1"/>
  <c r="O58" i="11"/>
  <c r="O61" i="11" s="1"/>
  <c r="N58" i="11"/>
  <c r="N61" i="11" s="1"/>
  <c r="M58" i="11"/>
  <c r="M61" i="11" s="1"/>
  <c r="L58" i="11"/>
  <c r="L61" i="11" s="1"/>
  <c r="K58" i="11"/>
  <c r="K61" i="11" s="1"/>
  <c r="J58" i="11"/>
  <c r="J61" i="11" s="1"/>
  <c r="I58" i="11"/>
  <c r="I61" i="11" s="1"/>
  <c r="H58" i="11"/>
  <c r="H61" i="11" s="1"/>
  <c r="G58" i="11"/>
  <c r="G61" i="11" s="1"/>
  <c r="F58" i="11"/>
  <c r="F61" i="11" s="1"/>
  <c r="E58" i="11"/>
  <c r="E61" i="11" s="1"/>
  <c r="D58" i="11"/>
  <c r="D61" i="11" s="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AG55" i="11"/>
  <c r="AF55" i="11"/>
  <c r="AA50" i="11"/>
  <c r="Z50" i="11"/>
  <c r="S50" i="11"/>
  <c r="R50" i="11"/>
  <c r="K50" i="11"/>
  <c r="J50" i="11"/>
  <c r="AE48" i="11"/>
  <c r="AE51" i="11" s="1"/>
  <c r="AD48" i="11"/>
  <c r="AD51" i="11" s="1"/>
  <c r="AC48" i="11"/>
  <c r="AC51" i="11" s="1"/>
  <c r="AB48" i="11"/>
  <c r="AB51" i="11" s="1"/>
  <c r="AA48" i="11"/>
  <c r="AA51" i="11" s="1"/>
  <c r="Z48" i="11"/>
  <c r="Z51" i="11" s="1"/>
  <c r="Y48" i="11"/>
  <c r="Y51" i="11" s="1"/>
  <c r="X48" i="11"/>
  <c r="X51" i="11" s="1"/>
  <c r="W48" i="11"/>
  <c r="W51" i="11" s="1"/>
  <c r="V48" i="11"/>
  <c r="V51" i="11" s="1"/>
  <c r="U48" i="11"/>
  <c r="U51" i="11" s="1"/>
  <c r="T48" i="11"/>
  <c r="T51" i="11" s="1"/>
  <c r="S48" i="11"/>
  <c r="S51" i="11" s="1"/>
  <c r="R48" i="11"/>
  <c r="R51" i="11" s="1"/>
  <c r="Q48" i="11"/>
  <c r="Q51" i="11" s="1"/>
  <c r="P48" i="11"/>
  <c r="P51" i="11" s="1"/>
  <c r="O48" i="11"/>
  <c r="O51" i="11" s="1"/>
  <c r="N48" i="11"/>
  <c r="N51" i="11" s="1"/>
  <c r="M48" i="11"/>
  <c r="M51" i="11" s="1"/>
  <c r="L48" i="11"/>
  <c r="L51" i="11" s="1"/>
  <c r="K48" i="11"/>
  <c r="K51" i="11" s="1"/>
  <c r="J48" i="11"/>
  <c r="J51" i="11" s="1"/>
  <c r="I48" i="11"/>
  <c r="I51" i="11" s="1"/>
  <c r="H48" i="11"/>
  <c r="H51" i="11" s="1"/>
  <c r="G48" i="11"/>
  <c r="G51" i="11" s="1"/>
  <c r="F48" i="11"/>
  <c r="F51" i="11" s="1"/>
  <c r="E48" i="11"/>
  <c r="E51" i="11" s="1"/>
  <c r="D48" i="11"/>
  <c r="D51" i="11" s="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AG45" i="11"/>
  <c r="AF45" i="11"/>
  <c r="AE38" i="11"/>
  <c r="AE41" i="11" s="1"/>
  <c r="AD38" i="11"/>
  <c r="AD41" i="11" s="1"/>
  <c r="AC38" i="11"/>
  <c r="AC41" i="11" s="1"/>
  <c r="AB38" i="11"/>
  <c r="AB41" i="11" s="1"/>
  <c r="AA38" i="11"/>
  <c r="AA41" i="11" s="1"/>
  <c r="Z38" i="11"/>
  <c r="Z41" i="11" s="1"/>
  <c r="Y38" i="11"/>
  <c r="Y41" i="11" s="1"/>
  <c r="X38" i="11"/>
  <c r="X41" i="11" s="1"/>
  <c r="W38" i="11"/>
  <c r="W41" i="11" s="1"/>
  <c r="V38" i="11"/>
  <c r="V41" i="11" s="1"/>
  <c r="U38" i="11"/>
  <c r="U41" i="11" s="1"/>
  <c r="T38" i="11"/>
  <c r="T41" i="11" s="1"/>
  <c r="S38" i="11"/>
  <c r="S41" i="11" s="1"/>
  <c r="R38" i="11"/>
  <c r="R41" i="11" s="1"/>
  <c r="Q38" i="11"/>
  <c r="Q41" i="11" s="1"/>
  <c r="P38" i="11"/>
  <c r="P41" i="11" s="1"/>
  <c r="O38" i="11"/>
  <c r="O41" i="11" s="1"/>
  <c r="N38" i="11"/>
  <c r="N41" i="11" s="1"/>
  <c r="M38" i="11"/>
  <c r="M41" i="11" s="1"/>
  <c r="L38" i="11"/>
  <c r="L41" i="11" s="1"/>
  <c r="K38" i="11"/>
  <c r="K41" i="11" s="1"/>
  <c r="J38" i="11"/>
  <c r="J41" i="11" s="1"/>
  <c r="I38" i="11"/>
  <c r="I41" i="11" s="1"/>
  <c r="H38" i="11"/>
  <c r="H41" i="11" s="1"/>
  <c r="G38" i="11"/>
  <c r="G41" i="11" s="1"/>
  <c r="F38" i="11"/>
  <c r="F41" i="11" s="1"/>
  <c r="E38" i="11"/>
  <c r="E41" i="11" s="1"/>
  <c r="D38" i="11"/>
  <c r="D41" i="11" s="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AG35" i="11"/>
  <c r="AF35" i="11"/>
  <c r="AA30" i="11"/>
  <c r="Z30" i="11"/>
  <c r="S30" i="11"/>
  <c r="R30" i="11"/>
  <c r="K30" i="11"/>
  <c r="J30" i="11"/>
  <c r="AE28" i="11"/>
  <c r="AE31" i="11" s="1"/>
  <c r="AD28" i="11"/>
  <c r="AD31" i="11" s="1"/>
  <c r="AC28" i="11"/>
  <c r="AC31" i="11" s="1"/>
  <c r="AB28" i="11"/>
  <c r="AB31" i="11" s="1"/>
  <c r="AA28" i="11"/>
  <c r="AA31" i="11" s="1"/>
  <c r="Z28" i="11"/>
  <c r="Z31" i="11" s="1"/>
  <c r="Y28" i="11"/>
  <c r="Y31" i="11" s="1"/>
  <c r="X28" i="11"/>
  <c r="X31" i="11" s="1"/>
  <c r="W28" i="11"/>
  <c r="W31" i="11" s="1"/>
  <c r="V28" i="11"/>
  <c r="V31" i="11" s="1"/>
  <c r="U28" i="11"/>
  <c r="U31" i="11" s="1"/>
  <c r="T28" i="11"/>
  <c r="T31" i="11" s="1"/>
  <c r="S28" i="11"/>
  <c r="S31" i="11" s="1"/>
  <c r="R28" i="11"/>
  <c r="R31" i="11" s="1"/>
  <c r="Q28" i="11"/>
  <c r="Q31" i="11" s="1"/>
  <c r="P28" i="11"/>
  <c r="P31" i="11" s="1"/>
  <c r="O28" i="11"/>
  <c r="O31" i="11" s="1"/>
  <c r="N28" i="11"/>
  <c r="N31" i="11" s="1"/>
  <c r="M28" i="11"/>
  <c r="M31" i="11" s="1"/>
  <c r="L28" i="11"/>
  <c r="L31" i="11" s="1"/>
  <c r="K28" i="11"/>
  <c r="K31" i="11" s="1"/>
  <c r="J28" i="11"/>
  <c r="J31" i="11" s="1"/>
  <c r="I28" i="11"/>
  <c r="I31" i="11" s="1"/>
  <c r="H28" i="11"/>
  <c r="H31" i="11" s="1"/>
  <c r="G28" i="11"/>
  <c r="G31" i="11" s="1"/>
  <c r="F28" i="11"/>
  <c r="F31" i="11" s="1"/>
  <c r="E28" i="11"/>
  <c r="E31" i="11" s="1"/>
  <c r="D28" i="11"/>
  <c r="D31" i="11" s="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G25" i="11"/>
  <c r="AF25" i="11"/>
  <c r="AE18" i="11"/>
  <c r="AE77" i="11" s="1"/>
  <c r="AD18" i="11"/>
  <c r="AD77" i="11" s="1"/>
  <c r="AC18" i="11"/>
  <c r="AC77" i="11" s="1"/>
  <c r="AB18" i="11"/>
  <c r="AB77" i="11" s="1"/>
  <c r="AA18" i="11"/>
  <c r="AA77" i="11" s="1"/>
  <c r="Z18" i="11"/>
  <c r="Z21" i="11" s="1"/>
  <c r="Y18" i="11"/>
  <c r="Y77" i="11" s="1"/>
  <c r="X18" i="11"/>
  <c r="X77" i="11" s="1"/>
  <c r="W18" i="11"/>
  <c r="W77" i="11" s="1"/>
  <c r="V18" i="11"/>
  <c r="V77" i="11" s="1"/>
  <c r="U18" i="11"/>
  <c r="U77" i="11" s="1"/>
  <c r="T18" i="11"/>
  <c r="T77" i="11" s="1"/>
  <c r="S18" i="11"/>
  <c r="S21" i="11" s="1"/>
  <c r="R18" i="11"/>
  <c r="R21" i="11" s="1"/>
  <c r="Q18" i="11"/>
  <c r="Q77" i="11" s="1"/>
  <c r="P18" i="11"/>
  <c r="P77" i="11" s="1"/>
  <c r="O18" i="11"/>
  <c r="O77" i="11" s="1"/>
  <c r="N18" i="11"/>
  <c r="N77" i="11" s="1"/>
  <c r="M18" i="11"/>
  <c r="M77" i="11" s="1"/>
  <c r="L18" i="11"/>
  <c r="L77" i="11" s="1"/>
  <c r="K18" i="11"/>
  <c r="K77" i="11" s="1"/>
  <c r="J18" i="11"/>
  <c r="J77" i="11" s="1"/>
  <c r="I18" i="11"/>
  <c r="I77" i="11" s="1"/>
  <c r="H18" i="11"/>
  <c r="H77" i="11" s="1"/>
  <c r="G18" i="11"/>
  <c r="G77" i="11" s="1"/>
  <c r="F18" i="11"/>
  <c r="F77" i="11" s="1"/>
  <c r="E18" i="11"/>
  <c r="E77" i="11" s="1"/>
  <c r="D18" i="11"/>
  <c r="D77" i="11" s="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G15" i="11"/>
  <c r="AF15" i="11"/>
  <c r="AA10" i="11"/>
  <c r="Z10" i="11"/>
  <c r="Y10" i="11"/>
  <c r="X10" i="11"/>
  <c r="S10" i="11"/>
  <c r="R10" i="11"/>
  <c r="Q10" i="11"/>
  <c r="P10" i="11"/>
  <c r="K10" i="11"/>
  <c r="J10" i="11"/>
  <c r="I10" i="11"/>
  <c r="H10" i="11"/>
  <c r="AE8" i="11"/>
  <c r="AE20" i="11" s="1"/>
  <c r="AD8" i="11"/>
  <c r="AD60" i="11" s="1"/>
  <c r="AC8" i="11"/>
  <c r="AC50" i="11" s="1"/>
  <c r="AB8" i="11"/>
  <c r="AB60" i="11" s="1"/>
  <c r="AA8" i="11"/>
  <c r="AA60" i="11" s="1"/>
  <c r="Z8" i="11"/>
  <c r="AC76" i="11" s="1"/>
  <c r="Y8" i="11"/>
  <c r="AB76" i="11" s="1"/>
  <c r="X8" i="11"/>
  <c r="X50" i="11" s="1"/>
  <c r="W8" i="11"/>
  <c r="W50" i="11" s="1"/>
  <c r="V8" i="11"/>
  <c r="V40" i="11" s="1"/>
  <c r="U8" i="11"/>
  <c r="U50" i="11" s="1"/>
  <c r="T8" i="11"/>
  <c r="T60" i="11" s="1"/>
  <c r="S8" i="11"/>
  <c r="S60" i="11" s="1"/>
  <c r="R8" i="11"/>
  <c r="U76" i="11" s="1"/>
  <c r="Q8" i="11"/>
  <c r="T76" i="11" s="1"/>
  <c r="P8" i="11"/>
  <c r="P50" i="11" s="1"/>
  <c r="O8" i="11"/>
  <c r="O50" i="11" s="1"/>
  <c r="N8" i="11"/>
  <c r="N60" i="11" s="1"/>
  <c r="M8" i="11"/>
  <c r="M50" i="11" s="1"/>
  <c r="L8" i="11"/>
  <c r="L60" i="11" s="1"/>
  <c r="K8" i="11"/>
  <c r="K60" i="11" s="1"/>
  <c r="J8" i="11"/>
  <c r="M76" i="11" s="1"/>
  <c r="I8" i="11"/>
  <c r="L76" i="11" s="1"/>
  <c r="H8" i="11"/>
  <c r="H50" i="11" s="1"/>
  <c r="G8" i="11"/>
  <c r="G60" i="11" s="1"/>
  <c r="F8" i="11"/>
  <c r="F50" i="11" s="1"/>
  <c r="E8" i="11"/>
  <c r="E50" i="11" s="1"/>
  <c r="D8" i="11"/>
  <c r="D60" i="11" s="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E76" i="10"/>
  <c r="D76" i="10"/>
  <c r="C76" i="10"/>
  <c r="AF65" i="10"/>
  <c r="AE65" i="10"/>
  <c r="AD58" i="10"/>
  <c r="AD61" i="10" s="1"/>
  <c r="AC58" i="10"/>
  <c r="AC61" i="10" s="1"/>
  <c r="AB58" i="10"/>
  <c r="AB61" i="10" s="1"/>
  <c r="AA58" i="10"/>
  <c r="AA61" i="10" s="1"/>
  <c r="Z58" i="10"/>
  <c r="Z61" i="10" s="1"/>
  <c r="Y58" i="10"/>
  <c r="Y61" i="10" s="1"/>
  <c r="X58" i="10"/>
  <c r="X61" i="10" s="1"/>
  <c r="W58" i="10"/>
  <c r="W61" i="10" s="1"/>
  <c r="V58" i="10"/>
  <c r="V61" i="10" s="1"/>
  <c r="U58" i="10"/>
  <c r="U61" i="10" s="1"/>
  <c r="T58" i="10"/>
  <c r="T61" i="10" s="1"/>
  <c r="S58" i="10"/>
  <c r="S61" i="10" s="1"/>
  <c r="R58" i="10"/>
  <c r="R61" i="10" s="1"/>
  <c r="Q58" i="10"/>
  <c r="Q61" i="10" s="1"/>
  <c r="P58" i="10"/>
  <c r="P61" i="10" s="1"/>
  <c r="O58" i="10"/>
  <c r="O61" i="10" s="1"/>
  <c r="N58" i="10"/>
  <c r="N61" i="10" s="1"/>
  <c r="M58" i="10"/>
  <c r="M61" i="10" s="1"/>
  <c r="L58" i="10"/>
  <c r="L61" i="10" s="1"/>
  <c r="K58" i="10"/>
  <c r="K61" i="10" s="1"/>
  <c r="J58" i="10"/>
  <c r="J61" i="10" s="1"/>
  <c r="I58" i="10"/>
  <c r="I61" i="10" s="1"/>
  <c r="H58" i="10"/>
  <c r="H61" i="10" s="1"/>
  <c r="G58" i="10"/>
  <c r="G61" i="10" s="1"/>
  <c r="F58" i="10"/>
  <c r="F61" i="10" s="1"/>
  <c r="E58" i="10"/>
  <c r="E61" i="10" s="1"/>
  <c r="D58" i="10"/>
  <c r="D61" i="10" s="1"/>
  <c r="C58" i="10"/>
  <c r="C61" i="10" s="1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AF55" i="10"/>
  <c r="AE55" i="10"/>
  <c r="Y50" i="10"/>
  <c r="Q50" i="10"/>
  <c r="I50" i="10"/>
  <c r="AD48" i="10"/>
  <c r="AD51" i="10" s="1"/>
  <c r="AC48" i="10"/>
  <c r="AC51" i="10" s="1"/>
  <c r="AB48" i="10"/>
  <c r="AB51" i="10" s="1"/>
  <c r="AA48" i="10"/>
  <c r="AA51" i="10" s="1"/>
  <c r="Z48" i="10"/>
  <c r="Z51" i="10" s="1"/>
  <c r="Y48" i="10"/>
  <c r="Y51" i="10" s="1"/>
  <c r="X48" i="10"/>
  <c r="X51" i="10" s="1"/>
  <c r="W48" i="10"/>
  <c r="W51" i="10" s="1"/>
  <c r="V48" i="10"/>
  <c r="V51" i="10" s="1"/>
  <c r="U48" i="10"/>
  <c r="U51" i="10" s="1"/>
  <c r="T48" i="10"/>
  <c r="T51" i="10" s="1"/>
  <c r="S48" i="10"/>
  <c r="S51" i="10" s="1"/>
  <c r="R48" i="10"/>
  <c r="R51" i="10" s="1"/>
  <c r="Q48" i="10"/>
  <c r="Q51" i="10" s="1"/>
  <c r="P48" i="10"/>
  <c r="P51" i="10" s="1"/>
  <c r="O48" i="10"/>
  <c r="O51" i="10" s="1"/>
  <c r="N48" i="10"/>
  <c r="N51" i="10" s="1"/>
  <c r="M48" i="10"/>
  <c r="M51" i="10" s="1"/>
  <c r="L48" i="10"/>
  <c r="L51" i="10" s="1"/>
  <c r="K48" i="10"/>
  <c r="K51" i="10" s="1"/>
  <c r="J48" i="10"/>
  <c r="J51" i="10" s="1"/>
  <c r="I48" i="10"/>
  <c r="I51" i="10" s="1"/>
  <c r="H48" i="10"/>
  <c r="H51" i="10" s="1"/>
  <c r="G48" i="10"/>
  <c r="G51" i="10" s="1"/>
  <c r="F48" i="10"/>
  <c r="F51" i="10" s="1"/>
  <c r="E48" i="10"/>
  <c r="E51" i="10" s="1"/>
  <c r="D48" i="10"/>
  <c r="D51" i="10" s="1"/>
  <c r="C48" i="10"/>
  <c r="C51" i="10" s="1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AF45" i="10"/>
  <c r="AE45" i="10"/>
  <c r="AD38" i="10"/>
  <c r="AD41" i="10" s="1"/>
  <c r="AC38" i="10"/>
  <c r="AC41" i="10" s="1"/>
  <c r="AB38" i="10"/>
  <c r="AB41" i="10" s="1"/>
  <c r="AA38" i="10"/>
  <c r="AA41" i="10" s="1"/>
  <c r="Z38" i="10"/>
  <c r="Z41" i="10" s="1"/>
  <c r="Y38" i="10"/>
  <c r="Y41" i="10" s="1"/>
  <c r="X38" i="10"/>
  <c r="X41" i="10" s="1"/>
  <c r="W38" i="10"/>
  <c r="W41" i="10" s="1"/>
  <c r="V38" i="10"/>
  <c r="V41" i="10" s="1"/>
  <c r="U38" i="10"/>
  <c r="U41" i="10" s="1"/>
  <c r="T38" i="10"/>
  <c r="T41" i="10" s="1"/>
  <c r="S38" i="10"/>
  <c r="S41" i="10" s="1"/>
  <c r="R38" i="10"/>
  <c r="R41" i="10" s="1"/>
  <c r="Q38" i="10"/>
  <c r="Q41" i="10" s="1"/>
  <c r="P38" i="10"/>
  <c r="P41" i="10" s="1"/>
  <c r="O38" i="10"/>
  <c r="O41" i="10" s="1"/>
  <c r="N38" i="10"/>
  <c r="N41" i="10" s="1"/>
  <c r="M38" i="10"/>
  <c r="M41" i="10" s="1"/>
  <c r="L38" i="10"/>
  <c r="L41" i="10" s="1"/>
  <c r="K38" i="10"/>
  <c r="K41" i="10" s="1"/>
  <c r="J38" i="10"/>
  <c r="J41" i="10" s="1"/>
  <c r="I38" i="10"/>
  <c r="I41" i="10" s="1"/>
  <c r="H38" i="10"/>
  <c r="H41" i="10" s="1"/>
  <c r="G38" i="10"/>
  <c r="G41" i="10" s="1"/>
  <c r="F38" i="10"/>
  <c r="F41" i="10" s="1"/>
  <c r="E38" i="10"/>
  <c r="E41" i="10" s="1"/>
  <c r="D38" i="10"/>
  <c r="D41" i="10" s="1"/>
  <c r="C38" i="10"/>
  <c r="C41" i="10" s="1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AF35" i="10"/>
  <c r="AE35" i="10"/>
  <c r="U31" i="10"/>
  <c r="Y30" i="10"/>
  <c r="Q30" i="10"/>
  <c r="I30" i="10"/>
  <c r="AD28" i="10"/>
  <c r="AD31" i="10" s="1"/>
  <c r="AC28" i="10"/>
  <c r="AC31" i="10" s="1"/>
  <c r="AB28" i="10"/>
  <c r="AB31" i="10" s="1"/>
  <c r="AA28" i="10"/>
  <c r="AA31" i="10" s="1"/>
  <c r="Z28" i="10"/>
  <c r="Z31" i="10" s="1"/>
  <c r="Y28" i="10"/>
  <c r="Y31" i="10" s="1"/>
  <c r="X28" i="10"/>
  <c r="X31" i="10" s="1"/>
  <c r="W28" i="10"/>
  <c r="W31" i="10" s="1"/>
  <c r="V28" i="10"/>
  <c r="V31" i="10" s="1"/>
  <c r="U28" i="10"/>
  <c r="T28" i="10"/>
  <c r="T31" i="10" s="1"/>
  <c r="S28" i="10"/>
  <c r="S31" i="10" s="1"/>
  <c r="R28" i="10"/>
  <c r="R31" i="10" s="1"/>
  <c r="Q28" i="10"/>
  <c r="Q31" i="10" s="1"/>
  <c r="P28" i="10"/>
  <c r="P31" i="10" s="1"/>
  <c r="O28" i="10"/>
  <c r="O31" i="10" s="1"/>
  <c r="N28" i="10"/>
  <c r="N31" i="10" s="1"/>
  <c r="M28" i="10"/>
  <c r="M31" i="10" s="1"/>
  <c r="L28" i="10"/>
  <c r="L31" i="10" s="1"/>
  <c r="K28" i="10"/>
  <c r="K31" i="10" s="1"/>
  <c r="J28" i="10"/>
  <c r="J31" i="10" s="1"/>
  <c r="I28" i="10"/>
  <c r="I31" i="10" s="1"/>
  <c r="H28" i="10"/>
  <c r="H31" i="10" s="1"/>
  <c r="G28" i="10"/>
  <c r="G31" i="10" s="1"/>
  <c r="F28" i="10"/>
  <c r="F31" i="10" s="1"/>
  <c r="E28" i="10"/>
  <c r="E31" i="10" s="1"/>
  <c r="D28" i="10"/>
  <c r="D31" i="10" s="1"/>
  <c r="C28" i="10"/>
  <c r="C31" i="10" s="1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AF25" i="10"/>
  <c r="AE25" i="10"/>
  <c r="E20" i="10"/>
  <c r="AD18" i="10"/>
  <c r="AD77" i="10" s="1"/>
  <c r="AC18" i="10"/>
  <c r="AC77" i="10" s="1"/>
  <c r="AB18" i="10"/>
  <c r="AB21" i="10" s="1"/>
  <c r="AA18" i="10"/>
  <c r="AA77" i="10" s="1"/>
  <c r="Z18" i="10"/>
  <c r="Z77" i="10" s="1"/>
  <c r="Y18" i="10"/>
  <c r="X18" i="10"/>
  <c r="X77" i="10" s="1"/>
  <c r="W18" i="10"/>
  <c r="W77" i="10" s="1"/>
  <c r="V18" i="10"/>
  <c r="V77" i="10" s="1"/>
  <c r="U18" i="10"/>
  <c r="U77" i="10" s="1"/>
  <c r="T18" i="10"/>
  <c r="T21" i="10" s="1"/>
  <c r="S18" i="10"/>
  <c r="S77" i="10" s="1"/>
  <c r="R18" i="10"/>
  <c r="R77" i="10" s="1"/>
  <c r="Q18" i="10"/>
  <c r="P18" i="10"/>
  <c r="P77" i="10" s="1"/>
  <c r="O18" i="10"/>
  <c r="O77" i="10" s="1"/>
  <c r="N18" i="10"/>
  <c r="N77" i="10" s="1"/>
  <c r="M18" i="10"/>
  <c r="M77" i="10" s="1"/>
  <c r="L18" i="10"/>
  <c r="L77" i="10" s="1"/>
  <c r="K18" i="10"/>
  <c r="K77" i="10" s="1"/>
  <c r="J18" i="10"/>
  <c r="J77" i="10" s="1"/>
  <c r="I18" i="10"/>
  <c r="H18" i="10"/>
  <c r="H77" i="10" s="1"/>
  <c r="G18" i="10"/>
  <c r="G77" i="10" s="1"/>
  <c r="F18" i="10"/>
  <c r="F77" i="10" s="1"/>
  <c r="E18" i="10"/>
  <c r="E77" i="10" s="1"/>
  <c r="D18" i="10"/>
  <c r="D21" i="10" s="1"/>
  <c r="C18" i="10"/>
  <c r="C77" i="10" s="1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AF15" i="10"/>
  <c r="AE15" i="10"/>
  <c r="W11" i="10"/>
  <c r="U11" i="10"/>
  <c r="M11" i="10"/>
  <c r="Y10" i="10"/>
  <c r="X10" i="10"/>
  <c r="W10" i="10"/>
  <c r="Q10" i="10"/>
  <c r="P10" i="10"/>
  <c r="O10" i="10"/>
  <c r="I10" i="10"/>
  <c r="H10" i="10"/>
  <c r="G10" i="10"/>
  <c r="AD8" i="10"/>
  <c r="AD50" i="10" s="1"/>
  <c r="AC8" i="10"/>
  <c r="AB8" i="10"/>
  <c r="AB10" i="10" s="1"/>
  <c r="AA8" i="10"/>
  <c r="AA60" i="10" s="1"/>
  <c r="Z8" i="10"/>
  <c r="Z60" i="10" s="1"/>
  <c r="Y8" i="10"/>
  <c r="AB76" i="10" s="1"/>
  <c r="X8" i="10"/>
  <c r="AA76" i="10" s="1"/>
  <c r="W8" i="10"/>
  <c r="W50" i="10" s="1"/>
  <c r="V8" i="10"/>
  <c r="V50" i="10" s="1"/>
  <c r="U8" i="10"/>
  <c r="T8" i="10"/>
  <c r="T30" i="10" s="1"/>
  <c r="S8" i="10"/>
  <c r="S60" i="10" s="1"/>
  <c r="R8" i="10"/>
  <c r="R60" i="10" s="1"/>
  <c r="Q8" i="10"/>
  <c r="T76" i="10" s="1"/>
  <c r="P8" i="10"/>
  <c r="S76" i="10" s="1"/>
  <c r="O8" i="10"/>
  <c r="O50" i="10" s="1"/>
  <c r="N8" i="10"/>
  <c r="N50" i="10" s="1"/>
  <c r="M8" i="10"/>
  <c r="L8" i="10"/>
  <c r="L50" i="10" s="1"/>
  <c r="K8" i="10"/>
  <c r="K60" i="10" s="1"/>
  <c r="J8" i="10"/>
  <c r="J60" i="10" s="1"/>
  <c r="I8" i="10"/>
  <c r="L76" i="10" s="1"/>
  <c r="H8" i="10"/>
  <c r="K76" i="10" s="1"/>
  <c r="G8" i="10"/>
  <c r="G50" i="10" s="1"/>
  <c r="F8" i="10"/>
  <c r="F50" i="10" s="1"/>
  <c r="E8" i="10"/>
  <c r="D8" i="10"/>
  <c r="D10" i="10" s="1"/>
  <c r="C8" i="10"/>
  <c r="C60" i="10" s="1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E76" i="9"/>
  <c r="D76" i="9"/>
  <c r="C76" i="9"/>
  <c r="AF65" i="9"/>
  <c r="AE65" i="9"/>
  <c r="P61" i="9"/>
  <c r="O61" i="9"/>
  <c r="L60" i="9"/>
  <c r="AD58" i="9"/>
  <c r="AD61" i="9" s="1"/>
  <c r="AC58" i="9"/>
  <c r="AC61" i="9" s="1"/>
  <c r="AB58" i="9"/>
  <c r="AB61" i="9" s="1"/>
  <c r="AA58" i="9"/>
  <c r="AA61" i="9" s="1"/>
  <c r="Z58" i="9"/>
  <c r="Z61" i="9" s="1"/>
  <c r="Y58" i="9"/>
  <c r="Y61" i="9" s="1"/>
  <c r="X58" i="9"/>
  <c r="X61" i="9" s="1"/>
  <c r="W58" i="9"/>
  <c r="W61" i="9" s="1"/>
  <c r="V58" i="9"/>
  <c r="V61" i="9" s="1"/>
  <c r="U58" i="9"/>
  <c r="U61" i="9" s="1"/>
  <c r="T58" i="9"/>
  <c r="T61" i="9" s="1"/>
  <c r="S58" i="9"/>
  <c r="S61" i="9" s="1"/>
  <c r="R58" i="9"/>
  <c r="R61" i="9" s="1"/>
  <c r="Q58" i="9"/>
  <c r="Q61" i="9" s="1"/>
  <c r="P58" i="9"/>
  <c r="O58" i="9"/>
  <c r="N58" i="9"/>
  <c r="N61" i="9" s="1"/>
  <c r="M58" i="9"/>
  <c r="M61" i="9" s="1"/>
  <c r="L58" i="9"/>
  <c r="L61" i="9" s="1"/>
  <c r="K58" i="9"/>
  <c r="K61" i="9" s="1"/>
  <c r="J58" i="9"/>
  <c r="J61" i="9" s="1"/>
  <c r="I58" i="9"/>
  <c r="I61" i="9" s="1"/>
  <c r="H58" i="9"/>
  <c r="H61" i="9" s="1"/>
  <c r="G58" i="9"/>
  <c r="G61" i="9" s="1"/>
  <c r="F58" i="9"/>
  <c r="F61" i="9" s="1"/>
  <c r="E58" i="9"/>
  <c r="E61" i="9" s="1"/>
  <c r="D58" i="9"/>
  <c r="D61" i="9" s="1"/>
  <c r="C58" i="9"/>
  <c r="C61" i="9" s="1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AF55" i="9"/>
  <c r="AE55" i="9"/>
  <c r="AA51" i="9"/>
  <c r="X51" i="9"/>
  <c r="S51" i="9"/>
  <c r="P51" i="9"/>
  <c r="N51" i="9"/>
  <c r="L51" i="9"/>
  <c r="K51" i="9"/>
  <c r="H51" i="9"/>
  <c r="D51" i="9"/>
  <c r="AB50" i="9"/>
  <c r="Z50" i="9"/>
  <c r="R50" i="9"/>
  <c r="P50" i="9"/>
  <c r="J50" i="9"/>
  <c r="C50" i="9"/>
  <c r="AD48" i="9"/>
  <c r="AD51" i="9" s="1"/>
  <c r="AC48" i="9"/>
  <c r="AC51" i="9" s="1"/>
  <c r="AB48" i="9"/>
  <c r="AB51" i="9" s="1"/>
  <c r="AA48" i="9"/>
  <c r="Z48" i="9"/>
  <c r="Z51" i="9" s="1"/>
  <c r="Y48" i="9"/>
  <c r="Y51" i="9" s="1"/>
  <c r="X48" i="9"/>
  <c r="W48" i="9"/>
  <c r="W51" i="9" s="1"/>
  <c r="V48" i="9"/>
  <c r="V51" i="9" s="1"/>
  <c r="U48" i="9"/>
  <c r="U51" i="9" s="1"/>
  <c r="T48" i="9"/>
  <c r="T51" i="9" s="1"/>
  <c r="S48" i="9"/>
  <c r="R48" i="9"/>
  <c r="R51" i="9" s="1"/>
  <c r="Q48" i="9"/>
  <c r="Q51" i="9" s="1"/>
  <c r="P48" i="9"/>
  <c r="O48" i="9"/>
  <c r="O51" i="9" s="1"/>
  <c r="N48" i="9"/>
  <c r="M48" i="9"/>
  <c r="M51" i="9" s="1"/>
  <c r="L48" i="9"/>
  <c r="K48" i="9"/>
  <c r="J48" i="9"/>
  <c r="J51" i="9" s="1"/>
  <c r="I48" i="9"/>
  <c r="I51" i="9" s="1"/>
  <c r="H48" i="9"/>
  <c r="G48" i="9"/>
  <c r="G51" i="9" s="1"/>
  <c r="F48" i="9"/>
  <c r="F51" i="9" s="1"/>
  <c r="E48" i="9"/>
  <c r="E51" i="9" s="1"/>
  <c r="D48" i="9"/>
  <c r="C48" i="9"/>
  <c r="C51" i="9" s="1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AF45" i="9"/>
  <c r="AE45" i="9"/>
  <c r="Y41" i="9"/>
  <c r="X41" i="9"/>
  <c r="W41" i="9"/>
  <c r="R41" i="9"/>
  <c r="Q41" i="9"/>
  <c r="O41" i="9"/>
  <c r="C41" i="9"/>
  <c r="K40" i="9"/>
  <c r="H40" i="9"/>
  <c r="AD38" i="9"/>
  <c r="AD41" i="9" s="1"/>
  <c r="AC38" i="9"/>
  <c r="AC41" i="9" s="1"/>
  <c r="AB38" i="9"/>
  <c r="AB41" i="9" s="1"/>
  <c r="AA38" i="9"/>
  <c r="AA41" i="9" s="1"/>
  <c r="Z38" i="9"/>
  <c r="Z41" i="9" s="1"/>
  <c r="Y38" i="9"/>
  <c r="X38" i="9"/>
  <c r="W38" i="9"/>
  <c r="V38" i="9"/>
  <c r="V41" i="9" s="1"/>
  <c r="U38" i="9"/>
  <c r="U41" i="9" s="1"/>
  <c r="T38" i="9"/>
  <c r="T41" i="9" s="1"/>
  <c r="S38" i="9"/>
  <c r="S41" i="9" s="1"/>
  <c r="R38" i="9"/>
  <c r="Q38" i="9"/>
  <c r="P38" i="9"/>
  <c r="P41" i="9" s="1"/>
  <c r="O38" i="9"/>
  <c r="N38" i="9"/>
  <c r="N41" i="9" s="1"/>
  <c r="M38" i="9"/>
  <c r="M41" i="9" s="1"/>
  <c r="L38" i="9"/>
  <c r="L41" i="9" s="1"/>
  <c r="K38" i="9"/>
  <c r="K41" i="9" s="1"/>
  <c r="J38" i="9"/>
  <c r="J41" i="9" s="1"/>
  <c r="I38" i="9"/>
  <c r="I41" i="9" s="1"/>
  <c r="H38" i="9"/>
  <c r="H41" i="9" s="1"/>
  <c r="G38" i="9"/>
  <c r="G41" i="9" s="1"/>
  <c r="F38" i="9"/>
  <c r="F41" i="9" s="1"/>
  <c r="E38" i="9"/>
  <c r="E41" i="9" s="1"/>
  <c r="D38" i="9"/>
  <c r="D41" i="9" s="1"/>
  <c r="C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F35" i="9"/>
  <c r="AE35" i="9"/>
  <c r="AD31" i="9"/>
  <c r="AC31" i="9"/>
  <c r="U31" i="9"/>
  <c r="T31" i="9"/>
  <c r="S31" i="9"/>
  <c r="N31" i="9"/>
  <c r="M31" i="9"/>
  <c r="K31" i="9"/>
  <c r="AA30" i="9"/>
  <c r="Z30" i="9"/>
  <c r="R30" i="9"/>
  <c r="P30" i="9"/>
  <c r="J30" i="9"/>
  <c r="D30" i="9"/>
  <c r="AD28" i="9"/>
  <c r="AC28" i="9"/>
  <c r="AB28" i="9"/>
  <c r="AB31" i="9" s="1"/>
  <c r="AA28" i="9"/>
  <c r="AA31" i="9" s="1"/>
  <c r="Z28" i="9"/>
  <c r="Z31" i="9" s="1"/>
  <c r="Y28" i="9"/>
  <c r="Y31" i="9" s="1"/>
  <c r="X28" i="9"/>
  <c r="X31" i="9" s="1"/>
  <c r="W28" i="9"/>
  <c r="W31" i="9" s="1"/>
  <c r="V28" i="9"/>
  <c r="V31" i="9" s="1"/>
  <c r="U28" i="9"/>
  <c r="T28" i="9"/>
  <c r="S28" i="9"/>
  <c r="R28" i="9"/>
  <c r="R31" i="9" s="1"/>
  <c r="Q28" i="9"/>
  <c r="Q31" i="9" s="1"/>
  <c r="P28" i="9"/>
  <c r="P31" i="9" s="1"/>
  <c r="O28" i="9"/>
  <c r="O31" i="9" s="1"/>
  <c r="N28" i="9"/>
  <c r="M28" i="9"/>
  <c r="L28" i="9"/>
  <c r="L31" i="9" s="1"/>
  <c r="K28" i="9"/>
  <c r="J28" i="9"/>
  <c r="J31" i="9" s="1"/>
  <c r="I28" i="9"/>
  <c r="I31" i="9" s="1"/>
  <c r="H28" i="9"/>
  <c r="H31" i="9" s="1"/>
  <c r="G28" i="9"/>
  <c r="G31" i="9" s="1"/>
  <c r="F28" i="9"/>
  <c r="F31" i="9" s="1"/>
  <c r="E28" i="9"/>
  <c r="E31" i="9" s="1"/>
  <c r="D28" i="9"/>
  <c r="D31" i="9" s="1"/>
  <c r="C28" i="9"/>
  <c r="C31" i="9" s="1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F25" i="9"/>
  <c r="AE25" i="9"/>
  <c r="AA21" i="9"/>
  <c r="X21" i="9"/>
  <c r="T21" i="9"/>
  <c r="S21" i="9"/>
  <c r="Q21" i="9"/>
  <c r="P21" i="9"/>
  <c r="D21" i="9"/>
  <c r="C21" i="9"/>
  <c r="AB20" i="9"/>
  <c r="AA20" i="9"/>
  <c r="P20" i="9"/>
  <c r="L20" i="9"/>
  <c r="K20" i="9"/>
  <c r="C20" i="9"/>
  <c r="AD18" i="9"/>
  <c r="AD77" i="9" s="1"/>
  <c r="AC18" i="9"/>
  <c r="AC21" i="9" s="1"/>
  <c r="AB18" i="9"/>
  <c r="AB77" i="9" s="1"/>
  <c r="AA18" i="9"/>
  <c r="AA77" i="9" s="1"/>
  <c r="Z18" i="9"/>
  <c r="Z77" i="9" s="1"/>
  <c r="Y18" i="9"/>
  <c r="Y77" i="9" s="1"/>
  <c r="X18" i="9"/>
  <c r="X77" i="9" s="1"/>
  <c r="W18" i="9"/>
  <c r="W77" i="9" s="1"/>
  <c r="V18" i="9"/>
  <c r="V77" i="9" s="1"/>
  <c r="U18" i="9"/>
  <c r="U21" i="9" s="1"/>
  <c r="T18" i="9"/>
  <c r="T77" i="9" s="1"/>
  <c r="S18" i="9"/>
  <c r="S77" i="9" s="1"/>
  <c r="R18" i="9"/>
  <c r="R77" i="9" s="1"/>
  <c r="Q18" i="9"/>
  <c r="Q77" i="9" s="1"/>
  <c r="P18" i="9"/>
  <c r="P77" i="9" s="1"/>
  <c r="O18" i="9"/>
  <c r="O77" i="9" s="1"/>
  <c r="N18" i="9"/>
  <c r="N77" i="9" s="1"/>
  <c r="M18" i="9"/>
  <c r="M21" i="9" s="1"/>
  <c r="L18" i="9"/>
  <c r="L77" i="9" s="1"/>
  <c r="K18" i="9"/>
  <c r="K77" i="9" s="1"/>
  <c r="J18" i="9"/>
  <c r="J77" i="9" s="1"/>
  <c r="I18" i="9"/>
  <c r="I77" i="9" s="1"/>
  <c r="H18" i="9"/>
  <c r="H77" i="9" s="1"/>
  <c r="G18" i="9"/>
  <c r="G77" i="9" s="1"/>
  <c r="F18" i="9"/>
  <c r="F77" i="9" s="1"/>
  <c r="E18" i="9"/>
  <c r="E21" i="9" s="1"/>
  <c r="D18" i="9"/>
  <c r="D77" i="9" s="1"/>
  <c r="C18" i="9"/>
  <c r="C77" i="9" s="1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F15" i="9"/>
  <c r="AE15" i="9"/>
  <c r="AB11" i="9"/>
  <c r="AA11" i="9"/>
  <c r="P11" i="9"/>
  <c r="M11" i="9"/>
  <c r="L11" i="9"/>
  <c r="K11" i="9"/>
  <c r="H11" i="9"/>
  <c r="C11" i="9"/>
  <c r="AB10" i="9"/>
  <c r="Z10" i="9"/>
  <c r="X10" i="9"/>
  <c r="U10" i="9"/>
  <c r="T10" i="9"/>
  <c r="S10" i="9"/>
  <c r="R10" i="9"/>
  <c r="P10" i="9"/>
  <c r="L10" i="9"/>
  <c r="K10" i="9"/>
  <c r="J10" i="9"/>
  <c r="H10" i="9"/>
  <c r="C10" i="9"/>
  <c r="AD8" i="9"/>
  <c r="AD20" i="9" s="1"/>
  <c r="AC8" i="9"/>
  <c r="AC20" i="9" s="1"/>
  <c r="AB8" i="9"/>
  <c r="AB40" i="9" s="1"/>
  <c r="AA8" i="9"/>
  <c r="AD76" i="9" s="1"/>
  <c r="Z8" i="9"/>
  <c r="Z60" i="9" s="1"/>
  <c r="Y8" i="9"/>
  <c r="X8" i="9"/>
  <c r="W8" i="9"/>
  <c r="V8" i="9"/>
  <c r="V40" i="9" s="1"/>
  <c r="U8" i="9"/>
  <c r="U40" i="9" s="1"/>
  <c r="T8" i="9"/>
  <c r="W76" i="9" s="1"/>
  <c r="S8" i="9"/>
  <c r="V76" i="9" s="1"/>
  <c r="R8" i="9"/>
  <c r="R60" i="9" s="1"/>
  <c r="Q8" i="9"/>
  <c r="Q10" i="9" s="1"/>
  <c r="P8" i="9"/>
  <c r="O8" i="9"/>
  <c r="O40" i="9" s="1"/>
  <c r="N8" i="9"/>
  <c r="N40" i="9" s="1"/>
  <c r="M8" i="9"/>
  <c r="M40" i="9" s="1"/>
  <c r="L8" i="9"/>
  <c r="O76" i="9" s="1"/>
  <c r="K8" i="9"/>
  <c r="N76" i="9" s="1"/>
  <c r="J8" i="9"/>
  <c r="J60" i="9" s="1"/>
  <c r="I8" i="9"/>
  <c r="H8" i="9"/>
  <c r="G8" i="9"/>
  <c r="G50" i="9" s="1"/>
  <c r="F8" i="9"/>
  <c r="F40" i="9" s="1"/>
  <c r="E8" i="9"/>
  <c r="E40" i="9" s="1"/>
  <c r="D8" i="9"/>
  <c r="G76" i="9" s="1"/>
  <c r="C8" i="9"/>
  <c r="F76" i="9" s="1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N20" i="11" l="1"/>
  <c r="F40" i="11"/>
  <c r="V60" i="11"/>
  <c r="R77" i="11"/>
  <c r="W11" i="11"/>
  <c r="O20" i="11"/>
  <c r="K21" i="11"/>
  <c r="E11" i="11"/>
  <c r="M11" i="11"/>
  <c r="U11" i="11"/>
  <c r="AC11" i="11"/>
  <c r="E20" i="11"/>
  <c r="M20" i="11"/>
  <c r="U20" i="11"/>
  <c r="AC20" i="11"/>
  <c r="I21" i="11"/>
  <c r="Q21" i="11"/>
  <c r="Y21" i="11"/>
  <c r="I30" i="11"/>
  <c r="Q30" i="11"/>
  <c r="Y30" i="11"/>
  <c r="E40" i="11"/>
  <c r="M40" i="11"/>
  <c r="U40" i="11"/>
  <c r="AC40" i="11"/>
  <c r="I50" i="11"/>
  <c r="Q50" i="11"/>
  <c r="Y50" i="11"/>
  <c r="E60" i="11"/>
  <c r="M60" i="11"/>
  <c r="U60" i="11"/>
  <c r="AC60" i="11"/>
  <c r="N76" i="11"/>
  <c r="V76" i="11"/>
  <c r="AD76" i="11"/>
  <c r="V11" i="11"/>
  <c r="AD11" i="11"/>
  <c r="F20" i="11"/>
  <c r="AD20" i="11"/>
  <c r="F60" i="11"/>
  <c r="W40" i="11"/>
  <c r="W60" i="11"/>
  <c r="S77" i="11"/>
  <c r="AF77" i="11" s="1"/>
  <c r="D10" i="11"/>
  <c r="L10" i="11"/>
  <c r="T10" i="11"/>
  <c r="AB10" i="11"/>
  <c r="H11" i="11"/>
  <c r="P11" i="11"/>
  <c r="X11" i="11"/>
  <c r="H20" i="11"/>
  <c r="P20" i="11"/>
  <c r="X20" i="11"/>
  <c r="D21" i="11"/>
  <c r="L21" i="11"/>
  <c r="T21" i="11"/>
  <c r="AB21" i="11"/>
  <c r="D30" i="11"/>
  <c r="L30" i="11"/>
  <c r="T30" i="11"/>
  <c r="AB30" i="11"/>
  <c r="H40" i="11"/>
  <c r="P40" i="11"/>
  <c r="X40" i="11"/>
  <c r="D50" i="11"/>
  <c r="L50" i="11"/>
  <c r="T50" i="11"/>
  <c r="AB50" i="11"/>
  <c r="H60" i="11"/>
  <c r="P60" i="11"/>
  <c r="X60" i="11"/>
  <c r="I76" i="11"/>
  <c r="AF76" i="11" s="1"/>
  <c r="Q76" i="11"/>
  <c r="Y76" i="11"/>
  <c r="F11" i="11"/>
  <c r="V20" i="11"/>
  <c r="AD40" i="11"/>
  <c r="Z77" i="11"/>
  <c r="O11" i="11"/>
  <c r="G20" i="11"/>
  <c r="O40" i="11"/>
  <c r="AE40" i="11"/>
  <c r="O60" i="11"/>
  <c r="E10" i="11"/>
  <c r="M10" i="11"/>
  <c r="U10" i="11"/>
  <c r="AC10" i="11"/>
  <c r="I11" i="11"/>
  <c r="Q11" i="11"/>
  <c r="Y11" i="11"/>
  <c r="I20" i="11"/>
  <c r="Q20" i="11"/>
  <c r="Y20" i="11"/>
  <c r="E21" i="11"/>
  <c r="M21" i="11"/>
  <c r="U21" i="11"/>
  <c r="AC21" i="11"/>
  <c r="E30" i="11"/>
  <c r="M30" i="11"/>
  <c r="U30" i="11"/>
  <c r="AC30" i="11"/>
  <c r="I40" i="11"/>
  <c r="Q40" i="11"/>
  <c r="Y40" i="11"/>
  <c r="I60" i="11"/>
  <c r="Q60" i="11"/>
  <c r="Y60" i="11"/>
  <c r="Y68" i="11"/>
  <c r="J76" i="11"/>
  <c r="R76" i="11"/>
  <c r="Z76" i="11"/>
  <c r="N11" i="11"/>
  <c r="N40" i="11"/>
  <c r="F10" i="11"/>
  <c r="N10" i="11"/>
  <c r="V10" i="11"/>
  <c r="AD10" i="11"/>
  <c r="J11" i="11"/>
  <c r="R11" i="11"/>
  <c r="Z11" i="11"/>
  <c r="J20" i="11"/>
  <c r="R20" i="11"/>
  <c r="Z20" i="11"/>
  <c r="F21" i="11"/>
  <c r="N21" i="11"/>
  <c r="V21" i="11"/>
  <c r="AD21" i="11"/>
  <c r="F30" i="11"/>
  <c r="N30" i="11"/>
  <c r="V30" i="11"/>
  <c r="AD30" i="11"/>
  <c r="J40" i="11"/>
  <c r="R40" i="11"/>
  <c r="Z40" i="11"/>
  <c r="N50" i="11"/>
  <c r="V50" i="11"/>
  <c r="AD50" i="11"/>
  <c r="J60" i="11"/>
  <c r="R60" i="11"/>
  <c r="Z60" i="11"/>
  <c r="K76" i="11"/>
  <c r="S76" i="11"/>
  <c r="AA76" i="11"/>
  <c r="G11" i="11"/>
  <c r="AE11" i="11"/>
  <c r="W20" i="11"/>
  <c r="AA21" i="11"/>
  <c r="G40" i="11"/>
  <c r="AE60" i="11"/>
  <c r="G10" i="11"/>
  <c r="O10" i="11"/>
  <c r="W10" i="11"/>
  <c r="AE10" i="11"/>
  <c r="K11" i="11"/>
  <c r="S11" i="11"/>
  <c r="AA11" i="11"/>
  <c r="K20" i="11"/>
  <c r="S20" i="11"/>
  <c r="AA20" i="11"/>
  <c r="G21" i="11"/>
  <c r="O21" i="11"/>
  <c r="W21" i="11"/>
  <c r="AE21" i="11"/>
  <c r="G30" i="11"/>
  <c r="O30" i="11"/>
  <c r="W30" i="11"/>
  <c r="AE30" i="11"/>
  <c r="K40" i="11"/>
  <c r="S40" i="11"/>
  <c r="AA40" i="11"/>
  <c r="G50" i="11"/>
  <c r="AE50" i="11"/>
  <c r="J21" i="11"/>
  <c r="D11" i="11"/>
  <c r="L11" i="11"/>
  <c r="T11" i="11"/>
  <c r="AB11" i="11"/>
  <c r="D20" i="11"/>
  <c r="L20" i="11"/>
  <c r="T20" i="11"/>
  <c r="AB20" i="11"/>
  <c r="H21" i="11"/>
  <c r="P21" i="11"/>
  <c r="X21" i="11"/>
  <c r="H30" i="11"/>
  <c r="P30" i="11"/>
  <c r="X30" i="11"/>
  <c r="D40" i="11"/>
  <c r="L40" i="11"/>
  <c r="T40" i="11"/>
  <c r="AB40" i="11"/>
  <c r="E50" i="10"/>
  <c r="E30" i="10"/>
  <c r="E10" i="10"/>
  <c r="H76" i="10"/>
  <c r="E60" i="10"/>
  <c r="E40" i="10"/>
  <c r="M50" i="10"/>
  <c r="M30" i="10"/>
  <c r="M10" i="10"/>
  <c r="P76" i="10"/>
  <c r="M60" i="10"/>
  <c r="M40" i="10"/>
  <c r="U50" i="10"/>
  <c r="U30" i="10"/>
  <c r="U10" i="10"/>
  <c r="U20" i="10"/>
  <c r="X76" i="10"/>
  <c r="U60" i="10"/>
  <c r="U40" i="10"/>
  <c r="AC50" i="10"/>
  <c r="AC30" i="10"/>
  <c r="AC10" i="10"/>
  <c r="AC60" i="10"/>
  <c r="AC40" i="10"/>
  <c r="AC20" i="10"/>
  <c r="E11" i="10"/>
  <c r="M20" i="10"/>
  <c r="I77" i="10"/>
  <c r="I21" i="10"/>
  <c r="Q77" i="10"/>
  <c r="Q21" i="10"/>
  <c r="Y77" i="10"/>
  <c r="Y21" i="10"/>
  <c r="AC11" i="10"/>
  <c r="D11" i="10"/>
  <c r="L11" i="10"/>
  <c r="T11" i="10"/>
  <c r="AB11" i="10"/>
  <c r="D20" i="10"/>
  <c r="L20" i="10"/>
  <c r="T20" i="10"/>
  <c r="AB20" i="10"/>
  <c r="H21" i="10"/>
  <c r="P21" i="10"/>
  <c r="X21" i="10"/>
  <c r="H30" i="10"/>
  <c r="P30" i="10"/>
  <c r="X30" i="10"/>
  <c r="D40" i="10"/>
  <c r="L40" i="10"/>
  <c r="T40" i="10"/>
  <c r="AB40" i="10"/>
  <c r="H50" i="10"/>
  <c r="P50" i="10"/>
  <c r="X50" i="10"/>
  <c r="D60" i="10"/>
  <c r="L60" i="10"/>
  <c r="T60" i="10"/>
  <c r="AB60" i="10"/>
  <c r="M76" i="10"/>
  <c r="U76" i="10"/>
  <c r="AC76" i="10"/>
  <c r="F76" i="10"/>
  <c r="AE76" i="10" s="1"/>
  <c r="N76" i="10"/>
  <c r="V76" i="10"/>
  <c r="AD76" i="10"/>
  <c r="J10" i="10"/>
  <c r="R10" i="10"/>
  <c r="Z10" i="10"/>
  <c r="F11" i="10"/>
  <c r="N11" i="10"/>
  <c r="V11" i="10"/>
  <c r="AD11" i="10"/>
  <c r="F20" i="10"/>
  <c r="N20" i="10"/>
  <c r="V20" i="10"/>
  <c r="AD20" i="10"/>
  <c r="J21" i="10"/>
  <c r="R21" i="10"/>
  <c r="Z21" i="10"/>
  <c r="J30" i="10"/>
  <c r="R30" i="10"/>
  <c r="Z30" i="10"/>
  <c r="F40" i="10"/>
  <c r="N40" i="10"/>
  <c r="V40" i="10"/>
  <c r="AD40" i="10"/>
  <c r="J50" i="10"/>
  <c r="R50" i="10"/>
  <c r="Z50" i="10"/>
  <c r="F60" i="10"/>
  <c r="N60" i="10"/>
  <c r="V60" i="10"/>
  <c r="AD60" i="10"/>
  <c r="G76" i="10"/>
  <c r="O76" i="10"/>
  <c r="W76" i="10"/>
  <c r="C10" i="10"/>
  <c r="S10" i="10"/>
  <c r="AA10" i="10"/>
  <c r="G11" i="10"/>
  <c r="O11" i="10"/>
  <c r="G20" i="10"/>
  <c r="O20" i="10"/>
  <c r="W20" i="10"/>
  <c r="C21" i="10"/>
  <c r="K21" i="10"/>
  <c r="S21" i="10"/>
  <c r="AA21" i="10"/>
  <c r="C30" i="10"/>
  <c r="K30" i="10"/>
  <c r="S30" i="10"/>
  <c r="AA30" i="10"/>
  <c r="G40" i="10"/>
  <c r="O40" i="10"/>
  <c r="W40" i="10"/>
  <c r="C50" i="10"/>
  <c r="K50" i="10"/>
  <c r="S50" i="10"/>
  <c r="AA50" i="10"/>
  <c r="G60" i="10"/>
  <c r="O60" i="10"/>
  <c r="W60" i="10"/>
  <c r="K10" i="10"/>
  <c r="L10" i="10"/>
  <c r="H11" i="10"/>
  <c r="P20" i="10"/>
  <c r="L21" i="10"/>
  <c r="D30" i="10"/>
  <c r="L30" i="10"/>
  <c r="AB30" i="10"/>
  <c r="H40" i="10"/>
  <c r="P40" i="10"/>
  <c r="X40" i="10"/>
  <c r="D50" i="10"/>
  <c r="T50" i="10"/>
  <c r="AB50" i="10"/>
  <c r="H60" i="10"/>
  <c r="P60" i="10"/>
  <c r="X60" i="10"/>
  <c r="X68" i="10"/>
  <c r="I76" i="10"/>
  <c r="Q76" i="10"/>
  <c r="Y76" i="10"/>
  <c r="D77" i="10"/>
  <c r="AE77" i="10" s="1"/>
  <c r="T77" i="10"/>
  <c r="AB77" i="10"/>
  <c r="T10" i="10"/>
  <c r="P11" i="10"/>
  <c r="X11" i="10"/>
  <c r="I11" i="10"/>
  <c r="Q11" i="10"/>
  <c r="Y11" i="10"/>
  <c r="I20" i="10"/>
  <c r="Q20" i="10"/>
  <c r="Y20" i="10"/>
  <c r="E21" i="10"/>
  <c r="M21" i="10"/>
  <c r="U21" i="10"/>
  <c r="AC21" i="10"/>
  <c r="I40" i="10"/>
  <c r="Q40" i="10"/>
  <c r="Y40" i="10"/>
  <c r="I60" i="10"/>
  <c r="Q60" i="10"/>
  <c r="Y60" i="10"/>
  <c r="J76" i="10"/>
  <c r="R76" i="10"/>
  <c r="Z76" i="10"/>
  <c r="H20" i="10"/>
  <c r="X20" i="10"/>
  <c r="F10" i="10"/>
  <c r="N10" i="10"/>
  <c r="V10" i="10"/>
  <c r="AD10" i="10"/>
  <c r="J11" i="10"/>
  <c r="R11" i="10"/>
  <c r="Z11" i="10"/>
  <c r="J20" i="10"/>
  <c r="R20" i="10"/>
  <c r="Z20" i="10"/>
  <c r="F21" i="10"/>
  <c r="N21" i="10"/>
  <c r="V21" i="10"/>
  <c r="AD21" i="10"/>
  <c r="F30" i="10"/>
  <c r="N30" i="10"/>
  <c r="V30" i="10"/>
  <c r="AD30" i="10"/>
  <c r="J40" i="10"/>
  <c r="R40" i="10"/>
  <c r="Z40" i="10"/>
  <c r="C11" i="10"/>
  <c r="K11" i="10"/>
  <c r="S11" i="10"/>
  <c r="AA11" i="10"/>
  <c r="C20" i="10"/>
  <c r="K20" i="10"/>
  <c r="S20" i="10"/>
  <c r="AA20" i="10"/>
  <c r="G21" i="10"/>
  <c r="O21" i="10"/>
  <c r="W21" i="10"/>
  <c r="G30" i="10"/>
  <c r="O30" i="10"/>
  <c r="W30" i="10"/>
  <c r="C40" i="10"/>
  <c r="K40" i="10"/>
  <c r="S40" i="10"/>
  <c r="AA40" i="10"/>
  <c r="Z76" i="9"/>
  <c r="W60" i="9"/>
  <c r="M20" i="9"/>
  <c r="W20" i="9"/>
  <c r="G21" i="9"/>
  <c r="G30" i="9"/>
  <c r="Q30" i="9"/>
  <c r="K76" i="9"/>
  <c r="H60" i="9"/>
  <c r="S76" i="9"/>
  <c r="P60" i="9"/>
  <c r="AA76" i="9"/>
  <c r="X60" i="9"/>
  <c r="D10" i="9"/>
  <c r="AG35" i="9" s="1"/>
  <c r="AH35" i="9" s="1"/>
  <c r="M10" i="9"/>
  <c r="W10" i="9"/>
  <c r="D11" i="9"/>
  <c r="N11" i="9"/>
  <c r="X11" i="9"/>
  <c r="D20" i="9"/>
  <c r="N20" i="9"/>
  <c r="X20" i="9"/>
  <c r="H21" i="9"/>
  <c r="R21" i="9"/>
  <c r="AB21" i="9"/>
  <c r="H30" i="9"/>
  <c r="AB30" i="9"/>
  <c r="L40" i="9"/>
  <c r="D50" i="9"/>
  <c r="S60" i="9"/>
  <c r="L76" i="9"/>
  <c r="I40" i="9"/>
  <c r="I20" i="9"/>
  <c r="I11" i="9"/>
  <c r="I60" i="9"/>
  <c r="I50" i="9"/>
  <c r="E20" i="9"/>
  <c r="I30" i="9"/>
  <c r="S30" i="9"/>
  <c r="C40" i="9"/>
  <c r="W40" i="9"/>
  <c r="S50" i="9"/>
  <c r="T60" i="9"/>
  <c r="J76" i="9"/>
  <c r="AE76" i="9" s="1"/>
  <c r="G60" i="9"/>
  <c r="W11" i="9"/>
  <c r="E10" i="9"/>
  <c r="O20" i="9"/>
  <c r="T30" i="9"/>
  <c r="D40" i="9"/>
  <c r="X40" i="9"/>
  <c r="H50" i="9"/>
  <c r="T50" i="9"/>
  <c r="AA60" i="9"/>
  <c r="AB76" i="9"/>
  <c r="Y40" i="9"/>
  <c r="Y20" i="9"/>
  <c r="Y11" i="9"/>
  <c r="Y60" i="9"/>
  <c r="Y50" i="9"/>
  <c r="E11" i="9"/>
  <c r="I21" i="9"/>
  <c r="F11" i="9"/>
  <c r="G11" i="9"/>
  <c r="S11" i="9"/>
  <c r="AC11" i="9"/>
  <c r="G20" i="9"/>
  <c r="S20" i="9"/>
  <c r="K21" i="9"/>
  <c r="W21" i="9"/>
  <c r="K30" i="9"/>
  <c r="W30" i="9"/>
  <c r="AA40" i="9"/>
  <c r="W50" i="9"/>
  <c r="AB60" i="9"/>
  <c r="R76" i="9"/>
  <c r="O60" i="9"/>
  <c r="T76" i="9"/>
  <c r="Q40" i="9"/>
  <c r="Q20" i="9"/>
  <c r="Q11" i="9"/>
  <c r="Q60" i="9"/>
  <c r="Q50" i="9"/>
  <c r="O10" i="9"/>
  <c r="O11" i="9"/>
  <c r="G10" i="9"/>
  <c r="Y10" i="9"/>
  <c r="F20" i="9"/>
  <c r="J21" i="9"/>
  <c r="I10" i="9"/>
  <c r="AA10" i="9"/>
  <c r="T11" i="9"/>
  <c r="AD11" i="9"/>
  <c r="H20" i="9"/>
  <c r="T20" i="9"/>
  <c r="L21" i="9"/>
  <c r="L30" i="9"/>
  <c r="X30" i="9"/>
  <c r="P40" i="9"/>
  <c r="K50" i="9"/>
  <c r="X50" i="9"/>
  <c r="C60" i="9"/>
  <c r="E50" i="9"/>
  <c r="E30" i="9"/>
  <c r="H76" i="9"/>
  <c r="E60" i="9"/>
  <c r="M50" i="9"/>
  <c r="M30" i="9"/>
  <c r="P76" i="9"/>
  <c r="M60" i="9"/>
  <c r="U50" i="9"/>
  <c r="U30" i="9"/>
  <c r="X76" i="9"/>
  <c r="U60" i="9"/>
  <c r="AC50" i="9"/>
  <c r="AC30" i="9"/>
  <c r="AC60" i="9"/>
  <c r="U11" i="9"/>
  <c r="X68" i="9"/>
  <c r="U20" i="9"/>
  <c r="O21" i="9"/>
  <c r="Y21" i="9"/>
  <c r="C30" i="9"/>
  <c r="O30" i="9"/>
  <c r="Y30" i="9"/>
  <c r="G40" i="9"/>
  <c r="S40" i="9"/>
  <c r="AC40" i="9"/>
  <c r="L50" i="9"/>
  <c r="D60" i="9"/>
  <c r="F50" i="9"/>
  <c r="F30" i="9"/>
  <c r="F10" i="9"/>
  <c r="I76" i="9"/>
  <c r="F60" i="9"/>
  <c r="N50" i="9"/>
  <c r="N30" i="9"/>
  <c r="N10" i="9"/>
  <c r="Q76" i="9"/>
  <c r="N60" i="9"/>
  <c r="V50" i="9"/>
  <c r="V30" i="9"/>
  <c r="V10" i="9"/>
  <c r="AG45" i="9" s="1"/>
  <c r="AH45" i="9" s="1"/>
  <c r="Y76" i="9"/>
  <c r="V60" i="9"/>
  <c r="AD50" i="9"/>
  <c r="AD30" i="9"/>
  <c r="AD10" i="9"/>
  <c r="AD60" i="9"/>
  <c r="AC10" i="9"/>
  <c r="V11" i="9"/>
  <c r="V20" i="9"/>
  <c r="Z21" i="9"/>
  <c r="T40" i="9"/>
  <c r="AD40" i="9"/>
  <c r="O50" i="9"/>
  <c r="AA50" i="9"/>
  <c r="K60" i="9"/>
  <c r="M76" i="9"/>
  <c r="U76" i="9"/>
  <c r="AC76" i="9"/>
  <c r="E77" i="9"/>
  <c r="AE77" i="9" s="1"/>
  <c r="M77" i="9"/>
  <c r="U77" i="9"/>
  <c r="AC77" i="9"/>
  <c r="J11" i="9"/>
  <c r="R11" i="9"/>
  <c r="Z11" i="9"/>
  <c r="J20" i="9"/>
  <c r="R20" i="9"/>
  <c r="Z20" i="9"/>
  <c r="F21" i="9"/>
  <c r="N21" i="9"/>
  <c r="V21" i="9"/>
  <c r="AD21" i="9"/>
  <c r="J40" i="9"/>
  <c r="R40" i="9"/>
  <c r="Z40" i="9"/>
  <c r="AH55" i="11" l="1"/>
  <c r="AI55" i="11" s="1"/>
  <c r="AH35" i="11"/>
  <c r="AI35" i="11" s="1"/>
  <c r="AH15" i="11"/>
  <c r="AI15" i="11" s="1"/>
  <c r="AH25" i="11"/>
  <c r="AI25" i="11" s="1"/>
  <c r="AH65" i="11"/>
  <c r="AI65" i="11" s="1"/>
  <c r="AH45" i="11"/>
  <c r="AI45" i="11" s="1"/>
  <c r="AG55" i="10"/>
  <c r="AH55" i="10" s="1"/>
  <c r="AG35" i="10"/>
  <c r="AH35" i="10" s="1"/>
  <c r="AG15" i="10"/>
  <c r="AH15" i="10" s="1"/>
  <c r="AG25" i="10"/>
  <c r="AH25" i="10" s="1"/>
  <c r="AG65" i="10"/>
  <c r="AH65" i="10" s="1"/>
  <c r="AG45" i="10"/>
  <c r="AH45" i="10" s="1"/>
  <c r="AG25" i="9"/>
  <c r="AH25" i="9" s="1"/>
  <c r="AG65" i="9"/>
  <c r="AH65" i="9" s="1"/>
  <c r="AG55" i="9"/>
  <c r="AH55" i="9" s="1"/>
  <c r="AG15" i="9"/>
  <c r="AH15" i="9" s="1"/>
  <c r="Y67" i="11" l="1"/>
  <c r="AA70" i="11" s="1"/>
  <c r="X67" i="10"/>
  <c r="Z70" i="10" s="1"/>
  <c r="X67" i="9"/>
  <c r="Z70" i="9" s="1"/>
  <c r="U52" i="8" l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M44" i="8" s="1"/>
  <c r="N44" i="8" s="1"/>
  <c r="O44" i="8" s="1"/>
  <c r="P44" i="8" s="1"/>
  <c r="Q44" i="8" s="1"/>
  <c r="R44" i="8" s="1"/>
  <c r="C42" i="8"/>
  <c r="D44" i="8" s="1"/>
  <c r="E44" i="8" s="1"/>
  <c r="F44" i="8" s="1"/>
  <c r="G44" i="8" s="1"/>
  <c r="H44" i="8" s="1"/>
  <c r="I44" i="8" s="1"/>
  <c r="U32" i="8"/>
  <c r="V34" i="8" s="1"/>
  <c r="W34" i="8" s="1"/>
  <c r="X34" i="8" s="1"/>
  <c r="Y34" i="8" s="1"/>
  <c r="Z34" i="8" s="1"/>
  <c r="AA34" i="8" s="1"/>
  <c r="L32" i="8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V44" i="8" s="1"/>
  <c r="W44" i="8" s="1"/>
  <c r="X44" i="8" s="1"/>
  <c r="Y44" i="8" s="1"/>
  <c r="Z44" i="8" s="1"/>
  <c r="AA44" i="8" s="1"/>
  <c r="V54" i="8" l="1"/>
  <c r="W54" i="8" s="1"/>
  <c r="X54" i="8" s="1"/>
  <c r="Y54" i="8" s="1"/>
  <c r="Z54" i="8" s="1"/>
  <c r="AA54" i="8" s="1"/>
  <c r="M54" i="8"/>
  <c r="N54" i="8" s="1"/>
  <c r="O54" i="8" s="1"/>
  <c r="P54" i="8" s="1"/>
  <c r="Q54" i="8" s="1"/>
  <c r="R54" i="8" s="1"/>
  <c r="D54" i="8"/>
  <c r="E54" i="8" s="1"/>
  <c r="F54" i="8" s="1"/>
  <c r="G54" i="8" s="1"/>
  <c r="H54" i="8" s="1"/>
  <c r="I54" i="8" s="1"/>
  <c r="M45" i="8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D45" i="8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V35" i="8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M35" i="8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V45" i="8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D35" i="8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H36" i="8" l="1"/>
  <c r="I36" i="8" s="1"/>
  <c r="C37" i="8" s="1"/>
  <c r="D37" i="8" s="1"/>
  <c r="E37" i="8" s="1"/>
  <c r="F37" i="8" s="1"/>
  <c r="G37" i="8" s="1"/>
  <c r="H37" i="8" s="1"/>
  <c r="I37" i="8" s="1"/>
  <c r="D19" i="7"/>
  <c r="I17" i="7"/>
  <c r="H16" i="7"/>
  <c r="F19" i="7"/>
  <c r="G18" i="7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F26" i="7" s="1"/>
  <c r="G24" i="7"/>
  <c r="I24" i="7" l="1"/>
  <c r="H23" i="7"/>
  <c r="D26" i="7"/>
  <c r="G25" i="7"/>
  <c r="I25" i="7" l="1"/>
  <c r="H25" i="7" s="1"/>
  <c r="G26" i="7"/>
  <c r="H24" i="7"/>
  <c r="I28" i="7" l="1"/>
  <c r="H28" i="7" a="1"/>
  <c r="H28" i="7" s="1"/>
  <c r="G28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</author>
  </authors>
  <commentList>
    <comment ref="D8" authorId="0" shapeId="0" xr:uid="{8E2E9E90-C4DB-4E71-8B0E-52C7C26443CE}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<sst xmlns="http://schemas.openxmlformats.org/spreadsheetml/2006/main" count="679" uniqueCount="81">
  <si>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</si>
  <si>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</si>
  <si>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</si>
  <si>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</si>
  <si>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</si>
  <si>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</si>
  <si>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</si>
  <si>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</si>
  <si>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</si>
  <si>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</si>
  <si>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</si>
  <si>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</si>
  <si>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</si>
  <si>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</si>
  <si>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</si>
  <si>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</si>
  <si>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</si>
  <si>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</si>
  <si>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</si>
  <si>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</si>
  <si>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</si>
  <si>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</si>
  <si>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</si>
  <si>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</si>
  <si>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</si>
  <si>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</si>
  <si>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</si>
  <si>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</si>
  <si>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</si>
  <si>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</si>
  <si>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</si>
  <si>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</si>
  <si>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</si>
  <si>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</si>
  <si>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</si>
  <si>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</si>
  <si>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</si>
  <si>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</si>
  <si>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</si>
  <si>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</si>
  <si>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</si>
  <si>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</si>
  <si>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</si>
  <si>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</si>
  <si>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</si>
  <si>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</si>
  <si>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</si>
  <si>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</si>
  <si>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</si>
  <si>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</si>
  <si>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</si>
  <si>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</si>
  <si>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</si>
  <si>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</si>
  <si>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</si>
  <si>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</si>
  <si>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</si>
  <si>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</si>
  <si>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</si>
  <si>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</si>
  <si>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</si>
  <si>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</si>
  <si>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</si>
  <si>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</si>
  <si>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</si>
  <si>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</si>
  <si>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</si>
  <si>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（港湾土曜起算例）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ドヨウ</t>
    </rPh>
    <rPh sb="12" eb="14">
      <t>キサン</t>
    </rPh>
    <rPh sb="14" eb="15">
      <t>レイ</t>
    </rPh>
    <phoneticPr fontId="1"/>
  </si>
  <si>
    <t>工事着手日入力</t>
    <rPh sb="0" eb="2">
      <t>コウジ</t>
    </rPh>
    <rPh sb="2" eb="4">
      <t>チャクシュ</t>
    </rPh>
    <rPh sb="4" eb="5">
      <t>ビ</t>
    </rPh>
    <rPh sb="5" eb="7">
      <t>ニュウリョク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</si>
  <si>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</si>
  <si>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対象期間の土日計</t>
    <rPh sb="0" eb="2">
      <t>タイショウ</t>
    </rPh>
    <rPh sb="2" eb="4">
      <t>キカン</t>
    </rPh>
    <rPh sb="5" eb="7">
      <t>ドニチ</t>
    </rPh>
    <rPh sb="7" eb="8">
      <t>ケイ</t>
    </rPh>
    <phoneticPr fontId="1"/>
  </si>
  <si>
    <t>４週８休の合否</t>
    <rPh sb="1" eb="2">
      <t>シュウ</t>
    </rPh>
    <rPh sb="3" eb="4">
      <t>キュウ</t>
    </rPh>
    <rPh sb="5" eb="7">
      <t>ゴウヒ</t>
    </rPh>
    <phoneticPr fontId="1"/>
  </si>
  <si>
    <t>４週８休以上（港湾）</t>
    <rPh sb="1" eb="2">
      <t>シュウ</t>
    </rPh>
    <rPh sb="3" eb="4">
      <t>キュウ</t>
    </rPh>
    <rPh sb="4" eb="6">
      <t>イジョウ</t>
    </rPh>
    <rPh sb="7" eb="9">
      <t>コウワン</t>
    </rPh>
    <phoneticPr fontId="1"/>
  </si>
  <si>
    <t>補正無</t>
    <rPh sb="0" eb="2">
      <t>ホセイ</t>
    </rPh>
    <rPh sb="2" eb="3">
      <t>ナ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</si>
  <si>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（港湾月曜起算例）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ゲツヨウ</t>
    </rPh>
    <rPh sb="12" eb="14">
      <t>キサン</t>
    </rPh>
    <rPh sb="14" eb="15">
      <t>レイ</t>
    </rPh>
    <phoneticPr fontId="1"/>
  </si>
  <si>
    <t>工事着手</t>
    <rPh sb="0" eb="2">
      <t>コウジ</t>
    </rPh>
    <rPh sb="2" eb="4">
      <t>チャクシュ</t>
    </rPh>
    <phoneticPr fontId="1"/>
  </si>
  <si>
    <t>評価対象外</t>
    <rPh sb="0" eb="2">
      <t>ヒョウカ</t>
    </rPh>
    <rPh sb="2" eb="4">
      <t>タイショウ</t>
    </rPh>
    <rPh sb="4" eb="5">
      <t>ガイ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</si>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</sst>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.000"/>
    <numFmt numFmtId="178" formatCode="d"/>
    <numFmt numFmtId="179" formatCode="aaa"/>
    <numFmt numFmtId="180" formatCode="m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178" fontId="5" fillId="0" borderId="1" xfId="0" applyNumberFormat="1" applyFont="1" applyBorder="1" applyAlignment="1">
      <alignment horizontal="center" vertical="center"/>
    </xf>
    <xf numFmtId="55" fontId="0" fillId="0" borderId="5" xfId="0" applyNumberFormat="1" applyBorder="1">
      <alignment vertical="center"/>
    </xf>
    <xf numFmtId="55" fontId="0" fillId="0" borderId="6" xfId="0" applyNumberFormat="1" applyBorder="1">
      <alignment vertical="center"/>
    </xf>
    <xf numFmtId="55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textRotation="255"/>
    </xf>
    <xf numFmtId="179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55" fontId="16" fillId="0" borderId="4" xfId="0" applyNumberFormat="1" applyFont="1" applyBorder="1">
      <alignment vertical="center"/>
    </xf>
    <xf numFmtId="0" fontId="0" fillId="4" borderId="5" xfId="0" applyFill="1" applyBorder="1" applyAlignment="1">
      <alignment horizontal="left" vertical="center"/>
    </xf>
    <xf numFmtId="0" fontId="17" fillId="0" borderId="0" xfId="0" applyFont="1">
      <alignment vertical="center"/>
    </xf>
    <xf numFmtId="0" fontId="0" fillId="4" borderId="0" xfId="0" applyFill="1" applyAlignment="1">
      <alignment vertical="center" textRotation="255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5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5" fillId="3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 textRotation="255" wrapText="1"/>
    </xf>
  </cellXfs>
  <cellStyles count="1">
    <cellStyle name="標準" xfId="0" builtinId="0"/>
  </cellStyles>
  <dxfs count="9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32" max="12" min="1" page="10" val="11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3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7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5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6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4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2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/>
</file>

<file path=xl/ctrlProps/ctrlProp8.xml><?xml version="1.0" encoding="utf-8"?>
<formControlPr xmlns="http://schemas.microsoft.com/office/spreadsheetml/2009/9/main" objectType="Spin" dx="22" fmlaLink="$V$32" max="2500" min="2000" page="10" val="2026"/>
</file>

<file path=xl/ctrlProps/ctrlProp9.xml><?xml version="1.0" encoding="utf-8"?>
<formControlPr xmlns="http://schemas.microsoft.com/office/spreadsheetml/2009/9/main" objectType="Spin" dx="22" fmlaLink="$G$42" max="12" min="1" page="10" val="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707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C225-4284-4170-AFD3-53A6EF116E39}">
  <sheetPr codeName="Sheet2"/>
  <dimension ref="B3:M30"/>
  <sheetViews>
    <sheetView zoomScale="80" zoomScaleNormal="80" workbookViewId="0">
      <selection activeCell="B4" sqref="B4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32" t="s">
        <v>65</v>
      </c>
      <c r="D3" s="37" t="s">
        <v>48</v>
      </c>
      <c r="E3" s="38"/>
      <c r="F3" s="39"/>
      <c r="G3" s="3" t="s">
        <v>49</v>
      </c>
      <c r="H3" s="3" t="s">
        <v>57</v>
      </c>
      <c r="I3" s="3" t="s">
        <v>58</v>
      </c>
      <c r="J3" s="3" t="s">
        <v>59</v>
      </c>
      <c r="K3" s="3" t="s">
        <v>60</v>
      </c>
      <c r="L3" s="3" t="s">
        <v>61</v>
      </c>
      <c r="M3" s="3" t="s">
        <v>62</v>
      </c>
    </row>
    <row r="4" spans="2:13">
      <c r="D4" s="40"/>
      <c r="E4" s="41"/>
      <c r="F4" s="42"/>
      <c r="G4" s="36" t="s">
        <v>50</v>
      </c>
      <c r="H4" s="35" t="s">
        <v>51</v>
      </c>
      <c r="I4" s="35" t="s">
        <v>52</v>
      </c>
      <c r="J4" s="35" t="s">
        <v>53</v>
      </c>
      <c r="K4" s="35" t="s">
        <v>54</v>
      </c>
      <c r="L4" s="35" t="s">
        <v>55</v>
      </c>
      <c r="M4" s="35" t="s">
        <v>56</v>
      </c>
    </row>
    <row r="5" spans="2:13">
      <c r="D5" s="40"/>
      <c r="E5" s="41"/>
      <c r="F5" s="42"/>
      <c r="G5" s="36"/>
      <c r="H5" s="35"/>
      <c r="I5" s="35"/>
      <c r="J5" s="35"/>
      <c r="K5" s="35"/>
      <c r="L5" s="36"/>
      <c r="M5" s="36"/>
    </row>
    <row r="6" spans="2:13">
      <c r="D6" s="40"/>
      <c r="E6" s="41"/>
      <c r="F6" s="42"/>
      <c r="G6" s="36"/>
      <c r="H6" s="36"/>
      <c r="I6" s="36"/>
      <c r="J6" s="36"/>
      <c r="K6" s="36"/>
      <c r="L6" s="36"/>
      <c r="M6" s="36"/>
    </row>
    <row r="7" spans="2:13">
      <c r="D7" s="43"/>
      <c r="E7" s="44"/>
      <c r="F7" s="45"/>
      <c r="G7" s="36"/>
      <c r="H7" s="36"/>
      <c r="I7" s="36"/>
      <c r="J7" s="36"/>
      <c r="K7" s="36"/>
      <c r="L7" s="36"/>
      <c r="M7" s="36"/>
    </row>
    <row r="8" spans="2:13">
      <c r="D8" s="29">
        <v>45963</v>
      </c>
      <c r="E8" s="3" t="s">
        <v>46</v>
      </c>
      <c r="F8" s="29">
        <v>45969</v>
      </c>
      <c r="G8" s="15">
        <v>5</v>
      </c>
      <c r="H8" s="3" t="str">
        <f>IF(I8&lt;=J8,"○","×")</f>
        <v>○</v>
      </c>
      <c r="I8" s="32">
        <v>1</v>
      </c>
      <c r="J8" s="32">
        <v>1</v>
      </c>
      <c r="K8" s="32">
        <v>0</v>
      </c>
      <c r="L8" s="15">
        <f>J8+K8</f>
        <v>1</v>
      </c>
      <c r="M8" s="15"/>
    </row>
    <row r="9" spans="2:13">
      <c r="D9" s="30">
        <f>F8+1</f>
        <v>45970</v>
      </c>
      <c r="E9" s="3" t="s">
        <v>46</v>
      </c>
      <c r="F9" s="29">
        <v>45976</v>
      </c>
      <c r="G9" s="15">
        <f>F9-D9+1</f>
        <v>7</v>
      </c>
      <c r="H9" s="3" t="str">
        <f t="shared" ref="H9:H26" si="0">IF(I9&lt;=J9,"○","×")</f>
        <v>○</v>
      </c>
      <c r="I9" s="15">
        <f>G9-5</f>
        <v>2</v>
      </c>
      <c r="J9" s="32">
        <v>2</v>
      </c>
      <c r="K9" s="32">
        <v>0</v>
      </c>
      <c r="L9" s="15">
        <f t="shared" ref="L9:L26" si="1">J9+K9</f>
        <v>2</v>
      </c>
      <c r="M9" s="15"/>
    </row>
    <row r="10" spans="2:13">
      <c r="D10" s="30">
        <f t="shared" ref="D10:D26" si="2">D9+7</f>
        <v>45977</v>
      </c>
      <c r="E10" s="3" t="s">
        <v>46</v>
      </c>
      <c r="F10" s="30">
        <f t="shared" ref="F10:F25" si="3">F9+7</f>
        <v>45983</v>
      </c>
      <c r="G10" s="15">
        <f t="shared" ref="G10:G25" si="4">F10-D10+1</f>
        <v>7</v>
      </c>
      <c r="H10" s="3" t="str">
        <f t="shared" si="0"/>
        <v>○</v>
      </c>
      <c r="I10" s="15">
        <f t="shared" ref="I10:I25" si="5">G10-5</f>
        <v>2</v>
      </c>
      <c r="J10" s="32">
        <v>2</v>
      </c>
      <c r="K10" s="32">
        <v>0</v>
      </c>
      <c r="L10" s="15">
        <f t="shared" si="1"/>
        <v>2</v>
      </c>
      <c r="M10" s="15"/>
    </row>
    <row r="11" spans="2:13">
      <c r="D11" s="30">
        <f t="shared" si="2"/>
        <v>45984</v>
      </c>
      <c r="E11" s="3" t="s">
        <v>46</v>
      </c>
      <c r="F11" s="30">
        <f t="shared" si="3"/>
        <v>45990</v>
      </c>
      <c r="G11" s="15">
        <f t="shared" si="4"/>
        <v>7</v>
      </c>
      <c r="H11" s="3" t="str">
        <f t="shared" si="0"/>
        <v>○</v>
      </c>
      <c r="I11" s="15">
        <f t="shared" si="5"/>
        <v>2</v>
      </c>
      <c r="J11" s="32">
        <v>2</v>
      </c>
      <c r="K11" s="32">
        <v>0</v>
      </c>
      <c r="L11" s="15">
        <f t="shared" si="1"/>
        <v>2</v>
      </c>
      <c r="M11" s="15"/>
    </row>
    <row r="12" spans="2:13">
      <c r="D12" s="30">
        <f t="shared" si="2"/>
        <v>45991</v>
      </c>
      <c r="E12" s="3" t="s">
        <v>46</v>
      </c>
      <c r="F12" s="30">
        <f t="shared" si="3"/>
        <v>45997</v>
      </c>
      <c r="G12" s="15">
        <f t="shared" si="4"/>
        <v>7</v>
      </c>
      <c r="H12" s="3" t="str">
        <f t="shared" si="0"/>
        <v>○</v>
      </c>
      <c r="I12" s="15">
        <f t="shared" si="5"/>
        <v>2</v>
      </c>
      <c r="J12" s="32">
        <v>2</v>
      </c>
      <c r="K12" s="32">
        <v>2</v>
      </c>
      <c r="L12" s="15">
        <f t="shared" si="1"/>
        <v>4</v>
      </c>
      <c r="M12" s="15"/>
    </row>
    <row r="13" spans="2:13">
      <c r="D13" s="30">
        <f t="shared" si="2"/>
        <v>45998</v>
      </c>
      <c r="E13" s="3" t="s">
        <v>46</v>
      </c>
      <c r="F13" s="30">
        <f t="shared" si="3"/>
        <v>46004</v>
      </c>
      <c r="G13" s="15">
        <f t="shared" si="4"/>
        <v>7</v>
      </c>
      <c r="H13" s="3" t="str">
        <f t="shared" si="0"/>
        <v>○</v>
      </c>
      <c r="I13" s="15">
        <f t="shared" si="5"/>
        <v>2</v>
      </c>
      <c r="J13" s="32">
        <v>2</v>
      </c>
      <c r="K13" s="32">
        <v>0</v>
      </c>
      <c r="L13" s="15">
        <f t="shared" si="1"/>
        <v>2</v>
      </c>
      <c r="M13" s="15"/>
    </row>
    <row r="14" spans="2:13">
      <c r="D14" s="30">
        <f>D13+7</f>
        <v>46005</v>
      </c>
      <c r="E14" s="3" t="s">
        <v>46</v>
      </c>
      <c r="F14" s="30">
        <f>F13+7</f>
        <v>46011</v>
      </c>
      <c r="G14" s="15">
        <f t="shared" si="4"/>
        <v>7</v>
      </c>
      <c r="H14" s="3" t="str">
        <f t="shared" si="0"/>
        <v>○</v>
      </c>
      <c r="I14" s="15">
        <f t="shared" si="5"/>
        <v>2</v>
      </c>
      <c r="J14" s="32">
        <v>2</v>
      </c>
      <c r="K14" s="32">
        <v>0</v>
      </c>
      <c r="L14" s="15">
        <f t="shared" si="1"/>
        <v>2</v>
      </c>
      <c r="M14" s="15"/>
    </row>
    <row r="15" spans="2:13">
      <c r="D15" s="30">
        <f>D14+7</f>
        <v>46012</v>
      </c>
      <c r="E15" s="3" t="s">
        <v>46</v>
      </c>
      <c r="F15" s="30">
        <f>F14+7</f>
        <v>46018</v>
      </c>
      <c r="G15" s="15">
        <f t="shared" si="4"/>
        <v>7</v>
      </c>
      <c r="H15" s="3" t="str">
        <f t="shared" si="0"/>
        <v>○</v>
      </c>
      <c r="I15" s="15">
        <f t="shared" si="5"/>
        <v>2</v>
      </c>
      <c r="J15" s="32">
        <v>2</v>
      </c>
      <c r="K15" s="32">
        <v>0</v>
      </c>
      <c r="L15" s="15">
        <f t="shared" si="1"/>
        <v>2</v>
      </c>
      <c r="M15" s="15"/>
    </row>
    <row r="16" spans="2:13">
      <c r="D16" s="30">
        <f t="shared" si="2"/>
        <v>46019</v>
      </c>
      <c r="E16" s="3" t="s">
        <v>46</v>
      </c>
      <c r="F16" s="30">
        <f t="shared" si="3"/>
        <v>46025</v>
      </c>
      <c r="G16" s="15">
        <f t="shared" si="4"/>
        <v>7</v>
      </c>
      <c r="H16" s="3" t="str">
        <f t="shared" si="0"/>
        <v>○</v>
      </c>
      <c r="I16" s="15">
        <f t="shared" si="5"/>
        <v>2</v>
      </c>
      <c r="J16" s="32">
        <v>2</v>
      </c>
      <c r="K16" s="32">
        <v>0</v>
      </c>
      <c r="L16" s="15">
        <f t="shared" si="1"/>
        <v>2</v>
      </c>
      <c r="M16" s="15"/>
    </row>
    <row r="17" spans="4:13">
      <c r="D17" s="30">
        <f t="shared" si="2"/>
        <v>46026</v>
      </c>
      <c r="E17" s="3" t="s">
        <v>46</v>
      </c>
      <c r="F17" s="30">
        <f t="shared" si="3"/>
        <v>46032</v>
      </c>
      <c r="G17" s="15">
        <f t="shared" si="4"/>
        <v>7</v>
      </c>
      <c r="H17" s="3" t="str">
        <f t="shared" si="0"/>
        <v>○</v>
      </c>
      <c r="I17" s="15">
        <f t="shared" si="5"/>
        <v>2</v>
      </c>
      <c r="J17" s="32">
        <v>2</v>
      </c>
      <c r="K17" s="32">
        <v>0</v>
      </c>
      <c r="L17" s="15">
        <f t="shared" si="1"/>
        <v>2</v>
      </c>
      <c r="M17" s="15"/>
    </row>
    <row r="18" spans="4:13">
      <c r="D18" s="30">
        <f t="shared" si="2"/>
        <v>46033</v>
      </c>
      <c r="E18" s="3" t="s">
        <v>46</v>
      </c>
      <c r="F18" s="30">
        <f t="shared" si="3"/>
        <v>46039</v>
      </c>
      <c r="G18" s="15">
        <f t="shared" si="4"/>
        <v>7</v>
      </c>
      <c r="H18" s="3" t="str">
        <f t="shared" si="0"/>
        <v>○</v>
      </c>
      <c r="I18" s="15">
        <f t="shared" si="5"/>
        <v>2</v>
      </c>
      <c r="J18" s="32">
        <v>2</v>
      </c>
      <c r="K18" s="32">
        <v>1</v>
      </c>
      <c r="L18" s="15">
        <f t="shared" si="1"/>
        <v>3</v>
      </c>
      <c r="M18" s="15"/>
    </row>
    <row r="19" spans="4:13">
      <c r="D19" s="30">
        <f>D18+7</f>
        <v>46040</v>
      </c>
      <c r="E19" s="3" t="s">
        <v>46</v>
      </c>
      <c r="F19" s="30">
        <f>F18+7</f>
        <v>46046</v>
      </c>
      <c r="G19" s="15">
        <f t="shared" si="4"/>
        <v>7</v>
      </c>
      <c r="H19" s="3" t="str">
        <f>IF(I19&lt;=J19,"○","×")</f>
        <v>○</v>
      </c>
      <c r="I19" s="15">
        <f t="shared" si="5"/>
        <v>2</v>
      </c>
      <c r="J19" s="32">
        <v>2</v>
      </c>
      <c r="K19" s="32">
        <v>0</v>
      </c>
      <c r="L19" s="15">
        <f t="shared" si="1"/>
        <v>2</v>
      </c>
      <c r="M19" s="15"/>
    </row>
    <row r="20" spans="4:13">
      <c r="D20" s="30">
        <f t="shared" si="2"/>
        <v>46047</v>
      </c>
      <c r="E20" s="3" t="s">
        <v>46</v>
      </c>
      <c r="F20" s="30">
        <f t="shared" si="3"/>
        <v>46053</v>
      </c>
      <c r="G20" s="15">
        <f t="shared" si="4"/>
        <v>7</v>
      </c>
      <c r="H20" s="3" t="str">
        <f t="shared" si="0"/>
        <v>○</v>
      </c>
      <c r="I20" s="15">
        <f t="shared" si="5"/>
        <v>2</v>
      </c>
      <c r="J20" s="32">
        <v>2</v>
      </c>
      <c r="K20" s="32">
        <v>0</v>
      </c>
      <c r="L20" s="15">
        <f t="shared" si="1"/>
        <v>2</v>
      </c>
      <c r="M20" s="15"/>
    </row>
    <row r="21" spans="4:13">
      <c r="D21" s="30">
        <f t="shared" si="2"/>
        <v>46054</v>
      </c>
      <c r="E21" s="3" t="s">
        <v>46</v>
      </c>
      <c r="F21" s="30">
        <f t="shared" si="3"/>
        <v>46060</v>
      </c>
      <c r="G21" s="15">
        <f t="shared" si="4"/>
        <v>7</v>
      </c>
      <c r="H21" s="3" t="str">
        <f t="shared" si="0"/>
        <v>○</v>
      </c>
      <c r="I21" s="15">
        <f t="shared" si="5"/>
        <v>2</v>
      </c>
      <c r="J21" s="32">
        <v>2</v>
      </c>
      <c r="K21" s="32">
        <v>0</v>
      </c>
      <c r="L21" s="15">
        <f t="shared" si="1"/>
        <v>2</v>
      </c>
      <c r="M21" s="15"/>
    </row>
    <row r="22" spans="4:13">
      <c r="D22" s="30">
        <f t="shared" si="2"/>
        <v>46061</v>
      </c>
      <c r="E22" s="3" t="s">
        <v>46</v>
      </c>
      <c r="F22" s="30">
        <f t="shared" si="3"/>
        <v>46067</v>
      </c>
      <c r="G22" s="15">
        <f t="shared" si="4"/>
        <v>7</v>
      </c>
      <c r="H22" s="3" t="str">
        <f t="shared" si="0"/>
        <v>○</v>
      </c>
      <c r="I22" s="15">
        <f t="shared" si="5"/>
        <v>2</v>
      </c>
      <c r="J22" s="32">
        <v>2</v>
      </c>
      <c r="K22" s="32">
        <v>0</v>
      </c>
      <c r="L22" s="15">
        <f t="shared" si="1"/>
        <v>2</v>
      </c>
      <c r="M22" s="15"/>
    </row>
    <row r="23" spans="4:13">
      <c r="D23" s="30">
        <f t="shared" si="2"/>
        <v>46068</v>
      </c>
      <c r="E23" s="3" t="s">
        <v>46</v>
      </c>
      <c r="F23" s="30">
        <f t="shared" si="3"/>
        <v>46074</v>
      </c>
      <c r="G23" s="15">
        <f t="shared" si="4"/>
        <v>7</v>
      </c>
      <c r="H23" s="3" t="str">
        <f t="shared" si="0"/>
        <v>○</v>
      </c>
      <c r="I23" s="15">
        <f t="shared" si="5"/>
        <v>2</v>
      </c>
      <c r="J23" s="32">
        <v>2</v>
      </c>
      <c r="K23" s="32">
        <v>0</v>
      </c>
      <c r="L23" s="15">
        <f t="shared" si="1"/>
        <v>2</v>
      </c>
      <c r="M23" s="15"/>
    </row>
    <row r="24" spans="4:13">
      <c r="D24" s="30">
        <f t="shared" si="2"/>
        <v>46075</v>
      </c>
      <c r="E24" s="3" t="s">
        <v>46</v>
      </c>
      <c r="F24" s="30">
        <f t="shared" si="3"/>
        <v>46081</v>
      </c>
      <c r="G24" s="15">
        <f t="shared" si="4"/>
        <v>7</v>
      </c>
      <c r="H24" s="3" t="str">
        <f t="shared" si="0"/>
        <v>○</v>
      </c>
      <c r="I24" s="15">
        <f t="shared" si="5"/>
        <v>2</v>
      </c>
      <c r="J24" s="32">
        <v>2</v>
      </c>
      <c r="K24" s="32">
        <v>0</v>
      </c>
      <c r="L24" s="15">
        <f t="shared" si="1"/>
        <v>2</v>
      </c>
      <c r="M24" s="15"/>
    </row>
    <row r="25" spans="4:13">
      <c r="D25" s="30">
        <f t="shared" si="2"/>
        <v>46082</v>
      </c>
      <c r="E25" s="3" t="s">
        <v>46</v>
      </c>
      <c r="F25" s="30">
        <f t="shared" si="3"/>
        <v>46088</v>
      </c>
      <c r="G25" s="15">
        <f t="shared" si="4"/>
        <v>7</v>
      </c>
      <c r="H25" s="3" t="str">
        <f t="shared" si="0"/>
        <v>○</v>
      </c>
      <c r="I25" s="15">
        <f t="shared" si="5"/>
        <v>2</v>
      </c>
      <c r="J25" s="32">
        <v>2</v>
      </c>
      <c r="K25" s="32">
        <v>0</v>
      </c>
      <c r="L25" s="15">
        <f t="shared" si="1"/>
        <v>2</v>
      </c>
      <c r="M25" s="15"/>
    </row>
    <row r="26" spans="4:13">
      <c r="D26" s="30">
        <f t="shared" si="2"/>
        <v>46089</v>
      </c>
      <c r="E26" s="3" t="s">
        <v>46</v>
      </c>
      <c r="F26" s="29">
        <f>F25+6</f>
        <v>46094</v>
      </c>
      <c r="G26" s="15">
        <f>F26-D26+1</f>
        <v>6</v>
      </c>
      <c r="H26" s="3" t="str">
        <f t="shared" si="0"/>
        <v>○</v>
      </c>
      <c r="I26" s="32">
        <v>1</v>
      </c>
      <c r="J26" s="32">
        <v>1</v>
      </c>
      <c r="K26" s="32">
        <v>0</v>
      </c>
      <c r="L26" s="15">
        <f t="shared" si="1"/>
        <v>1</v>
      </c>
      <c r="M26" s="15"/>
    </row>
    <row r="27" spans="4:13">
      <c r="D27" s="31" t="s">
        <v>63</v>
      </c>
      <c r="E27" s="31"/>
      <c r="F27" s="31"/>
      <c r="G27" s="31"/>
      <c r="H27" s="31"/>
      <c r="I27" s="31"/>
      <c r="J27" s="31"/>
      <c r="K27" s="31"/>
      <c r="L27" s="31"/>
      <c r="M27" s="31"/>
    </row>
    <row r="28" spans="4:13">
      <c r="D28" s="31" t="s">
        <v>64</v>
      </c>
      <c r="E28" s="31"/>
      <c r="F28" s="31"/>
      <c r="G28" s="15">
        <f>SUM(G8:G27)</f>
        <v>130</v>
      </c>
      <c r="H28" s="3" t="str" cm="1">
        <f t="array" ref="H28">IF(AND(H8:H26="○"),"○","×")</f>
        <v>○</v>
      </c>
      <c r="I28" s="15">
        <f>SUM(I8:I27)</f>
        <v>36</v>
      </c>
      <c r="J28" s="15">
        <f>SUM(J8:J27)</f>
        <v>36</v>
      </c>
      <c r="K28" s="15">
        <f>SUM(K8:K27)</f>
        <v>3</v>
      </c>
      <c r="L28" s="15">
        <f>SUM(L8:L27)</f>
        <v>39</v>
      </c>
      <c r="M28" s="15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 xr:uid="{57B2B64C-E732-4231-B7F6-DBD92BF6E518}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6598-E789-407C-94A3-75BEEEB09619}">
  <sheetPr codeName="Sheet1">
    <pageSetUpPr fitToPage="1"/>
  </sheetPr>
  <dimension ref="A1:AQ64"/>
  <sheetViews>
    <sheetView showGridLines="0" view="pageBreakPreview" zoomScale="80" zoomScaleNormal="96" zoomScaleSheetLayoutView="80" zoomScalePageLayoutView="70" workbookViewId="0">
      <selection activeCell="J2" sqref="J2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4"/>
    </row>
    <row r="2" spans="1:43" ht="25.5">
      <c r="B2" s="6" t="s">
        <v>44</v>
      </c>
      <c r="AD2" s="12"/>
      <c r="AE2" s="12"/>
    </row>
    <row r="3" spans="1:43">
      <c r="AD3" s="10"/>
      <c r="AE3" s="10"/>
      <c r="AP3" s="10"/>
      <c r="AQ3" s="10"/>
    </row>
    <row r="4" spans="1:43" ht="24">
      <c r="B4" s="5" t="s">
        <v>11</v>
      </c>
      <c r="D4" s="9" t="s">
        <v>24</v>
      </c>
      <c r="AD4" s="10"/>
      <c r="AE4" s="10"/>
    </row>
    <row r="5" spans="1:43" ht="24">
      <c r="B5" s="5" t="s">
        <v>12</v>
      </c>
      <c r="D5" s="9" t="s">
        <v>25</v>
      </c>
    </row>
    <row r="6" spans="1:43" ht="21.75" customHeight="1"/>
    <row r="7" spans="1:43" ht="25.5" customHeight="1"/>
    <row r="8" spans="1:43" ht="25.5" customHeight="1">
      <c r="X8" s="52"/>
      <c r="Y8" s="52"/>
      <c r="Z8" s="52"/>
      <c r="AA8" s="52"/>
      <c r="AB8" s="52"/>
      <c r="AC8" s="52"/>
      <c r="AD8" s="52"/>
      <c r="AE8" s="52"/>
      <c r="AF8" s="52"/>
      <c r="AG8" s="53"/>
      <c r="AH8" s="53"/>
      <c r="AI8" s="53"/>
      <c r="AL8" s="16"/>
    </row>
    <row r="9" spans="1:43" ht="25.5" customHeight="1">
      <c r="X9" s="46"/>
      <c r="Y9" s="49"/>
      <c r="Z9" s="49"/>
      <c r="AA9" s="49"/>
      <c r="AB9" s="49"/>
      <c r="AC9" s="46"/>
      <c r="AD9" s="46"/>
      <c r="AE9" s="46"/>
      <c r="AF9" s="46"/>
      <c r="AG9" s="46"/>
      <c r="AH9" s="46"/>
      <c r="AI9" s="46"/>
      <c r="AL9" s="16"/>
    </row>
    <row r="10" spans="1:43" ht="25.5" customHeight="1"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L10" s="16"/>
    </row>
    <row r="11" spans="1:43" ht="25.5" customHeight="1">
      <c r="X11" s="48"/>
      <c r="Y11" s="49"/>
      <c r="Z11" s="49"/>
      <c r="AA11" s="49"/>
      <c r="AB11" s="49"/>
      <c r="AC11" s="50"/>
      <c r="AD11" s="50"/>
      <c r="AE11" s="50"/>
      <c r="AF11" s="50"/>
      <c r="AG11" s="51"/>
      <c r="AH11" s="51"/>
      <c r="AI11" s="51"/>
      <c r="AL11" s="16"/>
    </row>
    <row r="12" spans="1:43" ht="25.5" customHeight="1">
      <c r="X12" s="11"/>
      <c r="AL12" s="16"/>
    </row>
    <row r="13" spans="1:43" ht="27" customHeight="1"/>
    <row r="14" spans="1:43" ht="25.5" customHeight="1"/>
    <row r="15" spans="1:43" ht="25.5" customHeight="1"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H15" s="53"/>
      <c r="AI15" s="53"/>
      <c r="AL15" s="16"/>
    </row>
    <row r="16" spans="1:43" ht="25.5" customHeight="1">
      <c r="X16" s="46"/>
      <c r="Y16" s="49"/>
      <c r="Z16" s="49"/>
      <c r="AA16" s="49"/>
      <c r="AB16" s="49"/>
      <c r="AC16" s="46"/>
      <c r="AD16" s="46"/>
      <c r="AE16" s="46"/>
      <c r="AF16" s="46"/>
      <c r="AG16" s="46"/>
      <c r="AH16" s="46"/>
      <c r="AI16" s="46"/>
      <c r="AL16" s="16"/>
    </row>
    <row r="17" spans="2:41" ht="25.5" customHeight="1"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L17" s="16"/>
    </row>
    <row r="18" spans="2:41" ht="25.5" customHeight="1">
      <c r="X18" s="48"/>
      <c r="Y18" s="49"/>
      <c r="Z18" s="49"/>
      <c r="AA18" s="49"/>
      <c r="AB18" s="49"/>
      <c r="AC18" s="50"/>
      <c r="AD18" s="50"/>
      <c r="AE18" s="50"/>
      <c r="AF18" s="50"/>
      <c r="AG18" s="51"/>
      <c r="AH18" s="51"/>
      <c r="AI18" s="51"/>
      <c r="AL18" s="16"/>
    </row>
    <row r="19" spans="2:41" ht="25.5" customHeight="1"/>
    <row r="20" spans="2:41" ht="25.5" customHeight="1"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H20" s="53"/>
      <c r="AI20" s="53"/>
      <c r="AL20" s="16"/>
    </row>
    <row r="21" spans="2:41" ht="25.5" customHeight="1">
      <c r="X21" s="46"/>
      <c r="Y21" s="49"/>
      <c r="Z21" s="49"/>
      <c r="AA21" s="49"/>
      <c r="AB21" s="49"/>
      <c r="AC21" s="46"/>
      <c r="AD21" s="46"/>
      <c r="AE21" s="46"/>
      <c r="AF21" s="46"/>
      <c r="AG21" s="46"/>
      <c r="AH21" s="46"/>
      <c r="AI21" s="46"/>
      <c r="AL21" s="16"/>
    </row>
    <row r="22" spans="2:41" ht="25.5" customHeight="1"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L22" s="16"/>
    </row>
    <row r="23" spans="2:41" ht="25.5" customHeight="1">
      <c r="X23" s="48"/>
      <c r="Y23" s="49"/>
      <c r="Z23" s="49"/>
      <c r="AA23" s="49"/>
      <c r="AB23" s="49"/>
      <c r="AC23" s="50"/>
      <c r="AD23" s="50"/>
      <c r="AE23" s="50"/>
      <c r="AF23" s="50"/>
      <c r="AG23" s="51"/>
      <c r="AH23" s="51"/>
      <c r="AI23" s="51"/>
      <c r="AL23" s="16"/>
    </row>
    <row r="24" spans="2:41" ht="25.5" customHeight="1"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L24" s="16"/>
    </row>
    <row r="25" spans="2:41" ht="25.5" customHeight="1">
      <c r="X25" s="48"/>
      <c r="Y25" s="49"/>
      <c r="Z25" s="49"/>
      <c r="AA25" s="49"/>
      <c r="AB25" s="49"/>
      <c r="AC25" s="50"/>
      <c r="AD25" s="50"/>
      <c r="AE25" s="50"/>
      <c r="AF25" s="50"/>
      <c r="AG25" s="51"/>
      <c r="AH25" s="51"/>
      <c r="AI25" s="51"/>
      <c r="AL25" s="16"/>
    </row>
    <row r="26" spans="2:41" ht="25.5" customHeight="1">
      <c r="X26" s="11"/>
      <c r="AL26" s="16"/>
    </row>
    <row r="27" spans="2:41" ht="25.5" customHeight="1">
      <c r="X27" s="48"/>
      <c r="Y27" s="49"/>
      <c r="Z27" s="49"/>
      <c r="AA27" s="49"/>
      <c r="AB27" s="49"/>
      <c r="AC27" s="50"/>
      <c r="AD27" s="50"/>
      <c r="AE27" s="50"/>
      <c r="AF27" s="50"/>
      <c r="AG27" s="51"/>
      <c r="AH27" s="51"/>
      <c r="AI27" s="51"/>
      <c r="AL27" s="16"/>
    </row>
    <row r="28" spans="2:41" ht="25.5" customHeight="1">
      <c r="X28" s="11"/>
      <c r="AL28" s="16"/>
    </row>
    <row r="29" spans="2:41" ht="25.5" customHeight="1"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L29" s="16"/>
    </row>
    <row r="30" spans="2:41" ht="27" customHeight="1"/>
    <row r="31" spans="2:41" ht="25.5" customHeight="1">
      <c r="X31" s="11"/>
      <c r="AL31" s="16"/>
    </row>
    <row r="32" spans="2:41" ht="26.1" customHeight="1">
      <c r="B32" s="10"/>
      <c r="C32" s="25">
        <f>DATE(D32,G32,1)</f>
        <v>45962</v>
      </c>
      <c r="D32" s="47">
        <v>2025</v>
      </c>
      <c r="E32" s="47"/>
      <c r="F32" s="18" t="s">
        <v>26</v>
      </c>
      <c r="G32" s="26">
        <v>11</v>
      </c>
      <c r="H32" s="18" t="s">
        <v>1</v>
      </c>
      <c r="I32" s="19"/>
      <c r="J32" s="20"/>
      <c r="K32" s="20"/>
      <c r="L32" s="25">
        <f>DATE(M32,P32,1)</f>
        <v>45992</v>
      </c>
      <c r="M32" s="47">
        <v>2025</v>
      </c>
      <c r="N32" s="47"/>
      <c r="O32" s="18" t="s">
        <v>26</v>
      </c>
      <c r="P32" s="26">
        <v>12</v>
      </c>
      <c r="Q32" s="18" t="s">
        <v>1</v>
      </c>
      <c r="R32" s="19"/>
      <c r="S32" s="20"/>
      <c r="T32" s="20"/>
      <c r="U32" s="25">
        <f>DATE(V32,Y32,1)</f>
        <v>46023</v>
      </c>
      <c r="V32" s="47">
        <v>2026</v>
      </c>
      <c r="W32" s="47"/>
      <c r="X32" s="18" t="s">
        <v>26</v>
      </c>
      <c r="Y32" s="26">
        <v>1</v>
      </c>
      <c r="Z32" s="18" t="s">
        <v>1</v>
      </c>
      <c r="AA32" s="19"/>
      <c r="AB32" s="20"/>
      <c r="AC32" s="20"/>
      <c r="AD32" s="20"/>
      <c r="AE32" s="20"/>
      <c r="AF32" s="20"/>
      <c r="AG32" s="20"/>
      <c r="AH32" s="21"/>
      <c r="AI32" s="21"/>
      <c r="AJ32" s="22"/>
      <c r="AK32" s="22"/>
      <c r="AL32" s="22"/>
      <c r="AM32" s="22"/>
      <c r="AN32" s="10"/>
      <c r="AO32" s="16"/>
    </row>
    <row r="33" spans="2:41" ht="26.1" customHeight="1">
      <c r="B33" s="10"/>
      <c r="C33" s="14" t="s">
        <v>2</v>
      </c>
      <c r="D33" s="14" t="s">
        <v>0</v>
      </c>
      <c r="E33" s="14" t="s">
        <v>4</v>
      </c>
      <c r="F33" s="14" t="s">
        <v>47</v>
      </c>
      <c r="G33" s="14" t="s">
        <v>5</v>
      </c>
      <c r="H33" s="14" t="s">
        <v>6</v>
      </c>
      <c r="I33" s="14" t="s">
        <v>7</v>
      </c>
      <c r="J33" s="23"/>
      <c r="K33" s="23"/>
      <c r="L33" s="14" t="s">
        <v>2</v>
      </c>
      <c r="M33" s="14" t="s">
        <v>0</v>
      </c>
      <c r="N33" s="14" t="s">
        <v>4</v>
      </c>
      <c r="O33" s="14" t="s">
        <v>47</v>
      </c>
      <c r="P33" s="14" t="s">
        <v>5</v>
      </c>
      <c r="Q33" s="14" t="s">
        <v>6</v>
      </c>
      <c r="R33" s="14" t="s">
        <v>7</v>
      </c>
      <c r="S33" s="23"/>
      <c r="T33" s="23"/>
      <c r="U33" s="14" t="s">
        <v>2</v>
      </c>
      <c r="V33" s="14" t="s">
        <v>0</v>
      </c>
      <c r="W33" s="14" t="s">
        <v>4</v>
      </c>
      <c r="X33" s="14" t="s">
        <v>47</v>
      </c>
      <c r="Y33" s="14" t="s">
        <v>5</v>
      </c>
      <c r="Z33" s="14" t="s">
        <v>6</v>
      </c>
      <c r="AA33" s="14" t="s">
        <v>7</v>
      </c>
      <c r="AB33" s="23"/>
      <c r="AC33" s="23"/>
      <c r="AD33" s="23"/>
      <c r="AE33" s="23"/>
      <c r="AF33" s="23"/>
      <c r="AG33" s="23"/>
      <c r="AI33" s="21"/>
      <c r="AJ33" s="22"/>
      <c r="AK33" s="22"/>
      <c r="AL33" s="22"/>
      <c r="AM33" s="22"/>
    </row>
    <row r="34" spans="2:41" ht="26.1" customHeight="1">
      <c r="B34" s="10"/>
      <c r="C34" s="13">
        <f>C32-WEEKDAY(C32)-6</f>
        <v>45949</v>
      </c>
      <c r="D34" s="13">
        <f>C34+1</f>
        <v>45950</v>
      </c>
      <c r="E34" s="13">
        <f t="shared" ref="E34:I35" si="0">D34+1</f>
        <v>45951</v>
      </c>
      <c r="F34" s="13">
        <f t="shared" si="0"/>
        <v>45952</v>
      </c>
      <c r="G34" s="13">
        <f t="shared" si="0"/>
        <v>45953</v>
      </c>
      <c r="H34" s="13">
        <f t="shared" si="0"/>
        <v>45954</v>
      </c>
      <c r="I34" s="13">
        <f t="shared" si="0"/>
        <v>45955</v>
      </c>
      <c r="J34" s="24"/>
      <c r="K34" s="24"/>
      <c r="L34" s="13">
        <f>L32-WEEKDAY(L32)-6</f>
        <v>45984</v>
      </c>
      <c r="M34" s="13">
        <f>L34+1</f>
        <v>45985</v>
      </c>
      <c r="N34" s="13">
        <f t="shared" ref="N34:N39" si="1">M34+1</f>
        <v>45986</v>
      </c>
      <c r="O34" s="13">
        <f t="shared" ref="O34:O39" si="2">N34+1</f>
        <v>45987</v>
      </c>
      <c r="P34" s="13">
        <f t="shared" ref="P34:P39" si="3">O34+1</f>
        <v>45988</v>
      </c>
      <c r="Q34" s="13">
        <f t="shared" ref="Q34:Q39" si="4">P34+1</f>
        <v>45989</v>
      </c>
      <c r="R34" s="13">
        <f t="shared" ref="R34:R39" si="5">Q34+1</f>
        <v>45990</v>
      </c>
      <c r="S34" s="24"/>
      <c r="T34" s="24"/>
      <c r="U34" s="13">
        <f>U32-WEEKDAY(U32)-6</f>
        <v>46012</v>
      </c>
      <c r="V34" s="13">
        <f>U34+1</f>
        <v>46013</v>
      </c>
      <c r="W34" s="13">
        <f t="shared" ref="W34:W39" si="6">V34+1</f>
        <v>46014</v>
      </c>
      <c r="X34" s="13">
        <f t="shared" ref="X34:X39" si="7">W34+1</f>
        <v>46015</v>
      </c>
      <c r="Y34" s="13">
        <f t="shared" ref="Y34:Y39" si="8">X34+1</f>
        <v>46016</v>
      </c>
      <c r="Z34" s="13">
        <f t="shared" ref="Z34:Z39" si="9">Y34+1</f>
        <v>46017</v>
      </c>
      <c r="AA34" s="13">
        <f t="shared" ref="AA34:AA39" si="10">Z34+1</f>
        <v>46018</v>
      </c>
      <c r="AB34" s="24"/>
      <c r="AC34" s="24"/>
      <c r="AD34" s="24"/>
      <c r="AE34" s="24"/>
      <c r="AF34" s="24"/>
      <c r="AG34" s="24"/>
      <c r="AI34" s="21"/>
      <c r="AJ34" s="22"/>
      <c r="AK34" s="22"/>
      <c r="AL34" s="22"/>
      <c r="AM34" s="28"/>
      <c r="AN34" s="27"/>
    </row>
    <row r="35" spans="2:41" ht="26.1" customHeight="1">
      <c r="B35" s="10"/>
      <c r="C35" s="13">
        <f>C32-WEEKDAY(C32)+1</f>
        <v>45956</v>
      </c>
      <c r="D35" s="13">
        <f>C35+1</f>
        <v>45957</v>
      </c>
      <c r="E35" s="13">
        <f t="shared" si="0"/>
        <v>45958</v>
      </c>
      <c r="F35" s="13">
        <f t="shared" si="0"/>
        <v>45959</v>
      </c>
      <c r="G35" s="13">
        <f t="shared" si="0"/>
        <v>45960</v>
      </c>
      <c r="H35" s="13">
        <f t="shared" si="0"/>
        <v>45961</v>
      </c>
      <c r="I35" s="13">
        <f t="shared" si="0"/>
        <v>45962</v>
      </c>
      <c r="J35" s="24"/>
      <c r="K35" s="24"/>
      <c r="L35" s="13">
        <f>L32-WEEKDAY(L32)+1</f>
        <v>45991</v>
      </c>
      <c r="M35" s="13">
        <f>L35+1</f>
        <v>45992</v>
      </c>
      <c r="N35" s="13">
        <f t="shared" si="1"/>
        <v>45993</v>
      </c>
      <c r="O35" s="13">
        <f t="shared" si="2"/>
        <v>45994</v>
      </c>
      <c r="P35" s="13">
        <f t="shared" si="3"/>
        <v>45995</v>
      </c>
      <c r="Q35" s="13">
        <f t="shared" si="4"/>
        <v>45996</v>
      </c>
      <c r="R35" s="13">
        <f t="shared" si="5"/>
        <v>45997</v>
      </c>
      <c r="S35" s="24"/>
      <c r="T35" s="24"/>
      <c r="U35" s="13">
        <f>U32-WEEKDAY(U32)+1</f>
        <v>46019</v>
      </c>
      <c r="V35" s="13">
        <f>U35+1</f>
        <v>46020</v>
      </c>
      <c r="W35" s="13">
        <f t="shared" si="6"/>
        <v>46021</v>
      </c>
      <c r="X35" s="13">
        <f t="shared" si="7"/>
        <v>46022</v>
      </c>
      <c r="Y35" s="13">
        <f t="shared" si="8"/>
        <v>46023</v>
      </c>
      <c r="Z35" s="13">
        <f t="shared" si="9"/>
        <v>46024</v>
      </c>
      <c r="AA35" s="13">
        <f t="shared" si="10"/>
        <v>46025</v>
      </c>
      <c r="AB35" s="24"/>
      <c r="AC35" s="24"/>
      <c r="AD35" s="24"/>
      <c r="AE35" s="24"/>
      <c r="AF35" s="24"/>
      <c r="AG35" s="24"/>
      <c r="AI35" s="21"/>
      <c r="AJ35" s="22"/>
      <c r="AK35" s="22"/>
      <c r="AL35" s="22"/>
      <c r="AM35" s="22"/>
    </row>
    <row r="36" spans="2:41" ht="26.1" customHeight="1">
      <c r="B36" s="10"/>
      <c r="C36" s="13">
        <f>I35+1</f>
        <v>45963</v>
      </c>
      <c r="D36" s="13">
        <f>C36+1</f>
        <v>45964</v>
      </c>
      <c r="E36" s="13">
        <f t="shared" ref="E36:I36" si="11">D36+1</f>
        <v>45965</v>
      </c>
      <c r="F36" s="13">
        <f t="shared" si="11"/>
        <v>45966</v>
      </c>
      <c r="G36" s="13">
        <f t="shared" si="11"/>
        <v>45967</v>
      </c>
      <c r="H36" s="13">
        <f>G36+1</f>
        <v>45968</v>
      </c>
      <c r="I36" s="13">
        <f t="shared" si="11"/>
        <v>45969</v>
      </c>
      <c r="J36" s="24"/>
      <c r="K36" s="24"/>
      <c r="L36" s="13">
        <f>R35+1</f>
        <v>45998</v>
      </c>
      <c r="M36" s="13">
        <f>L36+1</f>
        <v>45999</v>
      </c>
      <c r="N36" s="13">
        <f t="shared" si="1"/>
        <v>46000</v>
      </c>
      <c r="O36" s="13">
        <f t="shared" si="2"/>
        <v>46001</v>
      </c>
      <c r="P36" s="13">
        <f t="shared" si="3"/>
        <v>46002</v>
      </c>
      <c r="Q36" s="13">
        <f t="shared" si="4"/>
        <v>46003</v>
      </c>
      <c r="R36" s="13">
        <f t="shared" si="5"/>
        <v>46004</v>
      </c>
      <c r="S36" s="24"/>
      <c r="T36" s="24"/>
      <c r="U36" s="13">
        <f>AA35+1</f>
        <v>46026</v>
      </c>
      <c r="V36" s="13">
        <f>U36+1</f>
        <v>46027</v>
      </c>
      <c r="W36" s="13">
        <f t="shared" si="6"/>
        <v>46028</v>
      </c>
      <c r="X36" s="13">
        <f t="shared" si="7"/>
        <v>46029</v>
      </c>
      <c r="Y36" s="13">
        <f t="shared" si="8"/>
        <v>46030</v>
      </c>
      <c r="Z36" s="13">
        <f t="shared" si="9"/>
        <v>46031</v>
      </c>
      <c r="AA36" s="13">
        <f t="shared" si="10"/>
        <v>46032</v>
      </c>
      <c r="AB36" s="24"/>
      <c r="AC36" s="24"/>
      <c r="AD36" s="24"/>
      <c r="AE36" s="24"/>
      <c r="AF36" s="24"/>
      <c r="AG36" s="24"/>
      <c r="AI36" s="21"/>
      <c r="AJ36" s="22"/>
      <c r="AK36" s="22"/>
      <c r="AL36" s="22"/>
      <c r="AM36" s="22"/>
    </row>
    <row r="37" spans="2:41" ht="26.1" customHeight="1">
      <c r="B37" s="10"/>
      <c r="C37" s="13">
        <f t="shared" ref="C37:C38" si="12">I36+1</f>
        <v>45970</v>
      </c>
      <c r="D37" s="13">
        <f t="shared" ref="D37:I37" si="13">C37+1</f>
        <v>45971</v>
      </c>
      <c r="E37" s="13">
        <f t="shared" si="13"/>
        <v>45972</v>
      </c>
      <c r="F37" s="13">
        <f t="shared" si="13"/>
        <v>45973</v>
      </c>
      <c r="G37" s="13">
        <f t="shared" si="13"/>
        <v>45974</v>
      </c>
      <c r="H37" s="13">
        <f t="shared" si="13"/>
        <v>45975</v>
      </c>
      <c r="I37" s="13">
        <f t="shared" si="13"/>
        <v>45976</v>
      </c>
      <c r="J37" s="24"/>
      <c r="K37" s="24"/>
      <c r="L37" s="13">
        <f t="shared" ref="L37:L38" si="14">R36+1</f>
        <v>46005</v>
      </c>
      <c r="M37" s="13">
        <f t="shared" ref="M37:M39" si="15">L37+1</f>
        <v>46006</v>
      </c>
      <c r="N37" s="13">
        <f t="shared" si="1"/>
        <v>46007</v>
      </c>
      <c r="O37" s="13">
        <f t="shared" si="2"/>
        <v>46008</v>
      </c>
      <c r="P37" s="13">
        <f t="shared" si="3"/>
        <v>46009</v>
      </c>
      <c r="Q37" s="13">
        <f t="shared" si="4"/>
        <v>46010</v>
      </c>
      <c r="R37" s="13">
        <f t="shared" si="5"/>
        <v>46011</v>
      </c>
      <c r="S37" s="24"/>
      <c r="T37" s="24"/>
      <c r="U37" s="13">
        <f t="shared" ref="U37:U38" si="16">AA36+1</f>
        <v>46033</v>
      </c>
      <c r="V37" s="13">
        <f t="shared" ref="V37:V39" si="17">U37+1</f>
        <v>46034</v>
      </c>
      <c r="W37" s="13">
        <f t="shared" si="6"/>
        <v>46035</v>
      </c>
      <c r="X37" s="13">
        <f t="shared" si="7"/>
        <v>46036</v>
      </c>
      <c r="Y37" s="13">
        <f t="shared" si="8"/>
        <v>46037</v>
      </c>
      <c r="Z37" s="13">
        <f t="shared" si="9"/>
        <v>46038</v>
      </c>
      <c r="AA37" s="13">
        <f t="shared" si="10"/>
        <v>46039</v>
      </c>
      <c r="AB37" s="24"/>
      <c r="AC37" s="24"/>
      <c r="AD37" s="24"/>
      <c r="AE37" s="24"/>
      <c r="AF37" s="24"/>
      <c r="AG37" s="24"/>
      <c r="AI37" s="21"/>
      <c r="AJ37" s="22"/>
      <c r="AK37" s="22"/>
      <c r="AL37" s="22"/>
      <c r="AM37" s="22"/>
    </row>
    <row r="38" spans="2:41" ht="26.1" customHeight="1">
      <c r="B38" s="10"/>
      <c r="C38" s="13">
        <f t="shared" si="12"/>
        <v>45977</v>
      </c>
      <c r="D38" s="13">
        <f t="shared" ref="D38:I38" si="18">C38+1</f>
        <v>45978</v>
      </c>
      <c r="E38" s="13">
        <f t="shared" si="18"/>
        <v>45979</v>
      </c>
      <c r="F38" s="13">
        <f t="shared" si="18"/>
        <v>45980</v>
      </c>
      <c r="G38" s="13">
        <f t="shared" si="18"/>
        <v>45981</v>
      </c>
      <c r="H38" s="13">
        <f t="shared" si="18"/>
        <v>45982</v>
      </c>
      <c r="I38" s="13">
        <f t="shared" si="18"/>
        <v>45983</v>
      </c>
      <c r="J38" s="24"/>
      <c r="K38" s="24"/>
      <c r="L38" s="13">
        <f t="shared" si="14"/>
        <v>46012</v>
      </c>
      <c r="M38" s="13">
        <f t="shared" si="15"/>
        <v>46013</v>
      </c>
      <c r="N38" s="13">
        <f t="shared" si="1"/>
        <v>46014</v>
      </c>
      <c r="O38" s="13">
        <f t="shared" si="2"/>
        <v>46015</v>
      </c>
      <c r="P38" s="13">
        <f t="shared" si="3"/>
        <v>46016</v>
      </c>
      <c r="Q38" s="13">
        <f t="shared" si="4"/>
        <v>46017</v>
      </c>
      <c r="R38" s="13">
        <f t="shared" si="5"/>
        <v>46018</v>
      </c>
      <c r="S38" s="24"/>
      <c r="T38" s="24"/>
      <c r="U38" s="13">
        <f t="shared" si="16"/>
        <v>46040</v>
      </c>
      <c r="V38" s="13">
        <f t="shared" si="17"/>
        <v>46041</v>
      </c>
      <c r="W38" s="13">
        <f t="shared" si="6"/>
        <v>46042</v>
      </c>
      <c r="X38" s="13">
        <f t="shared" si="7"/>
        <v>46043</v>
      </c>
      <c r="Y38" s="13">
        <f t="shared" si="8"/>
        <v>46044</v>
      </c>
      <c r="Z38" s="13">
        <f t="shared" si="9"/>
        <v>46045</v>
      </c>
      <c r="AA38" s="13">
        <f t="shared" si="10"/>
        <v>46046</v>
      </c>
      <c r="AB38" s="24"/>
      <c r="AC38" s="24"/>
      <c r="AD38" s="24"/>
      <c r="AE38" s="24"/>
      <c r="AF38" s="24"/>
      <c r="AG38" s="24"/>
      <c r="AI38" s="21"/>
      <c r="AJ38" s="22"/>
      <c r="AK38" s="22"/>
      <c r="AL38" s="22"/>
      <c r="AM38" s="22"/>
    </row>
    <row r="39" spans="2:41" ht="26.1" customHeight="1">
      <c r="B39" s="10"/>
      <c r="C39" s="13">
        <f>I38+1</f>
        <v>45984</v>
      </c>
      <c r="D39" s="13">
        <f t="shared" ref="D39:I39" si="19">C39+1</f>
        <v>45985</v>
      </c>
      <c r="E39" s="13">
        <f t="shared" si="19"/>
        <v>45986</v>
      </c>
      <c r="F39" s="13">
        <f t="shared" si="19"/>
        <v>45987</v>
      </c>
      <c r="G39" s="13">
        <f t="shared" si="19"/>
        <v>45988</v>
      </c>
      <c r="H39" s="13">
        <f t="shared" si="19"/>
        <v>45989</v>
      </c>
      <c r="I39" s="13">
        <f t="shared" si="19"/>
        <v>45990</v>
      </c>
      <c r="J39" s="24"/>
      <c r="K39" s="24"/>
      <c r="L39" s="13">
        <f>R38+1</f>
        <v>46019</v>
      </c>
      <c r="M39" s="13">
        <f t="shared" si="15"/>
        <v>46020</v>
      </c>
      <c r="N39" s="13">
        <f t="shared" si="1"/>
        <v>46021</v>
      </c>
      <c r="O39" s="13">
        <f t="shared" si="2"/>
        <v>46022</v>
      </c>
      <c r="P39" s="13">
        <f t="shared" si="3"/>
        <v>46023</v>
      </c>
      <c r="Q39" s="13">
        <f t="shared" si="4"/>
        <v>46024</v>
      </c>
      <c r="R39" s="13">
        <f t="shared" si="5"/>
        <v>46025</v>
      </c>
      <c r="S39" s="24"/>
      <c r="T39" s="24"/>
      <c r="U39" s="13">
        <f>AA38+1</f>
        <v>46047</v>
      </c>
      <c r="V39" s="13">
        <f t="shared" si="17"/>
        <v>46048</v>
      </c>
      <c r="W39" s="13">
        <f t="shared" si="6"/>
        <v>46049</v>
      </c>
      <c r="X39" s="13">
        <f t="shared" si="7"/>
        <v>46050</v>
      </c>
      <c r="Y39" s="13">
        <f t="shared" si="8"/>
        <v>46051</v>
      </c>
      <c r="Z39" s="13">
        <f t="shared" si="9"/>
        <v>46052</v>
      </c>
      <c r="AA39" s="13">
        <f t="shared" si="10"/>
        <v>46053</v>
      </c>
      <c r="AB39" s="24"/>
      <c r="AC39" s="24"/>
      <c r="AD39" s="24"/>
      <c r="AE39" s="24"/>
      <c r="AF39" s="24"/>
      <c r="AG39" s="24"/>
      <c r="AI39" s="21"/>
      <c r="AJ39" s="22"/>
      <c r="AK39" s="22"/>
      <c r="AL39" s="22"/>
      <c r="AM39" s="22"/>
    </row>
    <row r="40" spans="2:41" ht="27" customHeight="1"/>
    <row r="41" spans="2:41" ht="27" customHeight="1"/>
    <row r="42" spans="2:41" ht="26.1" customHeight="1">
      <c r="B42" s="10"/>
      <c r="C42" s="25">
        <f>DATE(D42,G42,1)</f>
        <v>46054</v>
      </c>
      <c r="D42" s="47">
        <v>2026</v>
      </c>
      <c r="E42" s="47"/>
      <c r="F42" s="18" t="s">
        <v>26</v>
      </c>
      <c r="G42" s="26">
        <v>2</v>
      </c>
      <c r="H42" s="18" t="s">
        <v>1</v>
      </c>
      <c r="I42" s="19"/>
      <c r="J42" s="20"/>
      <c r="K42" s="20"/>
      <c r="L42" s="25">
        <f>DATE(M42,P42,1)</f>
        <v>46082</v>
      </c>
      <c r="M42" s="47">
        <v>2026</v>
      </c>
      <c r="N42" s="47"/>
      <c r="O42" s="18" t="s">
        <v>26</v>
      </c>
      <c r="P42" s="26">
        <v>3</v>
      </c>
      <c r="Q42" s="18" t="s">
        <v>1</v>
      </c>
      <c r="R42" s="19"/>
      <c r="S42" s="20"/>
      <c r="T42" s="20"/>
      <c r="U42" s="25">
        <f>DATE(V42,Y42,1)</f>
        <v>46113</v>
      </c>
      <c r="V42" s="47">
        <v>2026</v>
      </c>
      <c r="W42" s="47"/>
      <c r="X42" s="18" t="s">
        <v>26</v>
      </c>
      <c r="Y42" s="26">
        <v>4</v>
      </c>
      <c r="Z42" s="18" t="s">
        <v>1</v>
      </c>
      <c r="AA42" s="19"/>
      <c r="AB42" s="20"/>
      <c r="AC42" s="20"/>
      <c r="AD42" s="20"/>
      <c r="AE42" s="20"/>
      <c r="AF42" s="20"/>
      <c r="AG42" s="20"/>
      <c r="AH42" s="21"/>
      <c r="AI42" s="21"/>
      <c r="AJ42" s="22"/>
      <c r="AK42" s="22"/>
      <c r="AL42" s="22"/>
      <c r="AM42" s="22"/>
      <c r="AN42" s="10"/>
      <c r="AO42" s="16"/>
    </row>
    <row r="43" spans="2:41" ht="26.1" customHeight="1">
      <c r="B43" s="10"/>
      <c r="C43" s="14" t="s">
        <v>2</v>
      </c>
      <c r="D43" s="14" t="s">
        <v>0</v>
      </c>
      <c r="E43" s="14" t="s">
        <v>4</v>
      </c>
      <c r="F43" s="14" t="s">
        <v>47</v>
      </c>
      <c r="G43" s="14" t="s">
        <v>5</v>
      </c>
      <c r="H43" s="14" t="s">
        <v>6</v>
      </c>
      <c r="I43" s="14" t="s">
        <v>7</v>
      </c>
      <c r="J43" s="23"/>
      <c r="K43" s="23"/>
      <c r="L43" s="14" t="s">
        <v>2</v>
      </c>
      <c r="M43" s="14" t="s">
        <v>0</v>
      </c>
      <c r="N43" s="14" t="s">
        <v>4</v>
      </c>
      <c r="O43" s="14" t="s">
        <v>47</v>
      </c>
      <c r="P43" s="14" t="s">
        <v>5</v>
      </c>
      <c r="Q43" s="14" t="s">
        <v>6</v>
      </c>
      <c r="R43" s="14" t="s">
        <v>7</v>
      </c>
      <c r="S43" s="23"/>
      <c r="T43" s="23"/>
      <c r="U43" s="14" t="s">
        <v>2</v>
      </c>
      <c r="V43" s="14" t="s">
        <v>0</v>
      </c>
      <c r="W43" s="14" t="s">
        <v>4</v>
      </c>
      <c r="X43" s="14" t="s">
        <v>47</v>
      </c>
      <c r="Y43" s="14" t="s">
        <v>5</v>
      </c>
      <c r="Z43" s="14" t="s">
        <v>6</v>
      </c>
      <c r="AA43" s="14" t="s">
        <v>7</v>
      </c>
      <c r="AB43" s="23"/>
      <c r="AC43" s="23"/>
      <c r="AD43" s="23"/>
      <c r="AE43" s="23"/>
      <c r="AF43" s="23"/>
      <c r="AG43" s="23"/>
      <c r="AI43" s="21"/>
      <c r="AJ43" s="22"/>
      <c r="AK43" s="22"/>
      <c r="AL43" s="22"/>
      <c r="AM43" s="22"/>
    </row>
    <row r="44" spans="2:41" ht="26.1" customHeight="1">
      <c r="B44" s="10"/>
      <c r="C44" s="13">
        <f>C42-WEEKDAY(C42)-6</f>
        <v>46047</v>
      </c>
      <c r="D44" s="13">
        <f>C44+1</f>
        <v>46048</v>
      </c>
      <c r="E44" s="13">
        <f t="shared" ref="E44:E49" si="20">D44+1</f>
        <v>46049</v>
      </c>
      <c r="F44" s="13">
        <f t="shared" ref="F44:F49" si="21">E44+1</f>
        <v>46050</v>
      </c>
      <c r="G44" s="13">
        <f t="shared" ref="G44:G49" si="22">F44+1</f>
        <v>46051</v>
      </c>
      <c r="H44" s="13">
        <f t="shared" ref="H44:H49" si="23">G44+1</f>
        <v>46052</v>
      </c>
      <c r="I44" s="13">
        <f t="shared" ref="I44:I49" si="24">H44+1</f>
        <v>46053</v>
      </c>
      <c r="J44" s="24"/>
      <c r="K44" s="24"/>
      <c r="L44" s="13">
        <f>L42-WEEKDAY(L42)-6</f>
        <v>46075</v>
      </c>
      <c r="M44" s="13">
        <f>L44+1</f>
        <v>46076</v>
      </c>
      <c r="N44" s="13">
        <f t="shared" ref="N44:N49" si="25">M44+1</f>
        <v>46077</v>
      </c>
      <c r="O44" s="13">
        <f t="shared" ref="O44:O49" si="26">N44+1</f>
        <v>46078</v>
      </c>
      <c r="P44" s="13">
        <f t="shared" ref="P44:P49" si="27">O44+1</f>
        <v>46079</v>
      </c>
      <c r="Q44" s="13">
        <f t="shared" ref="Q44:Q49" si="28">P44+1</f>
        <v>46080</v>
      </c>
      <c r="R44" s="13">
        <f t="shared" ref="R44:R49" si="29">Q44+1</f>
        <v>46081</v>
      </c>
      <c r="S44" s="24"/>
      <c r="T44" s="24"/>
      <c r="U44" s="13">
        <f>U42-WEEKDAY(U42)-6</f>
        <v>46103</v>
      </c>
      <c r="V44" s="13">
        <f>U44+1</f>
        <v>46104</v>
      </c>
      <c r="W44" s="13">
        <f t="shared" ref="W44:W49" si="30">V44+1</f>
        <v>46105</v>
      </c>
      <c r="X44" s="13">
        <f t="shared" ref="X44:X49" si="31">W44+1</f>
        <v>46106</v>
      </c>
      <c r="Y44" s="13">
        <f t="shared" ref="Y44:Y49" si="32">X44+1</f>
        <v>46107</v>
      </c>
      <c r="Z44" s="13">
        <f t="shared" ref="Z44:Z49" si="33">Y44+1</f>
        <v>46108</v>
      </c>
      <c r="AA44" s="13">
        <f t="shared" ref="AA44:AA49" si="34">Z44+1</f>
        <v>46109</v>
      </c>
      <c r="AB44" s="24"/>
      <c r="AC44" s="24"/>
      <c r="AD44" s="24"/>
      <c r="AE44" s="24"/>
      <c r="AF44" s="24"/>
      <c r="AG44" s="24"/>
      <c r="AI44" s="21"/>
      <c r="AJ44" s="22"/>
      <c r="AK44" s="22"/>
      <c r="AL44" s="22"/>
      <c r="AM44" s="28"/>
      <c r="AN44" s="27"/>
    </row>
    <row r="45" spans="2:41" ht="26.1" customHeight="1">
      <c r="B45" s="10"/>
      <c r="C45" s="13">
        <f>C42-WEEKDAY(C42)+1</f>
        <v>46054</v>
      </c>
      <c r="D45" s="13">
        <f>C45+1</f>
        <v>46055</v>
      </c>
      <c r="E45" s="13">
        <f t="shared" si="20"/>
        <v>46056</v>
      </c>
      <c r="F45" s="13">
        <f t="shared" si="21"/>
        <v>46057</v>
      </c>
      <c r="G45" s="13">
        <f t="shared" si="22"/>
        <v>46058</v>
      </c>
      <c r="H45" s="13">
        <f t="shared" si="23"/>
        <v>46059</v>
      </c>
      <c r="I45" s="13">
        <f t="shared" si="24"/>
        <v>46060</v>
      </c>
      <c r="J45" s="24"/>
      <c r="K45" s="24"/>
      <c r="L45" s="13">
        <f>L42-WEEKDAY(L42)+1</f>
        <v>46082</v>
      </c>
      <c r="M45" s="13">
        <f>L45+1</f>
        <v>46083</v>
      </c>
      <c r="N45" s="13">
        <f t="shared" si="25"/>
        <v>46084</v>
      </c>
      <c r="O45" s="13">
        <f t="shared" si="26"/>
        <v>46085</v>
      </c>
      <c r="P45" s="13">
        <f t="shared" si="27"/>
        <v>46086</v>
      </c>
      <c r="Q45" s="13">
        <f t="shared" si="28"/>
        <v>46087</v>
      </c>
      <c r="R45" s="13">
        <f t="shared" si="29"/>
        <v>46088</v>
      </c>
      <c r="S45" s="24"/>
      <c r="T45" s="24"/>
      <c r="U45" s="13">
        <f>U42-WEEKDAY(U42)+1</f>
        <v>46110</v>
      </c>
      <c r="V45" s="13">
        <f>U45+1</f>
        <v>46111</v>
      </c>
      <c r="W45" s="13">
        <f t="shared" si="30"/>
        <v>46112</v>
      </c>
      <c r="X45" s="13">
        <f t="shared" si="31"/>
        <v>46113</v>
      </c>
      <c r="Y45" s="13">
        <f t="shared" si="32"/>
        <v>46114</v>
      </c>
      <c r="Z45" s="13">
        <f t="shared" si="33"/>
        <v>46115</v>
      </c>
      <c r="AA45" s="13">
        <f t="shared" si="34"/>
        <v>46116</v>
      </c>
      <c r="AB45" s="24"/>
      <c r="AC45" s="24"/>
      <c r="AD45" s="24"/>
      <c r="AE45" s="24"/>
      <c r="AF45" s="24"/>
      <c r="AG45" s="24"/>
      <c r="AI45" s="21"/>
      <c r="AJ45" s="22"/>
      <c r="AK45" s="22"/>
      <c r="AL45" s="22"/>
      <c r="AM45" s="22"/>
    </row>
    <row r="46" spans="2:41" ht="26.1" customHeight="1">
      <c r="B46" s="10"/>
      <c r="C46" s="13">
        <f>I45+1</f>
        <v>46061</v>
      </c>
      <c r="D46" s="13">
        <f>C46+1</f>
        <v>46062</v>
      </c>
      <c r="E46" s="13">
        <f t="shared" si="20"/>
        <v>46063</v>
      </c>
      <c r="F46" s="13">
        <f t="shared" si="21"/>
        <v>46064</v>
      </c>
      <c r="G46" s="13">
        <f t="shared" si="22"/>
        <v>46065</v>
      </c>
      <c r="H46" s="13">
        <f t="shared" si="23"/>
        <v>46066</v>
      </c>
      <c r="I46" s="13">
        <f t="shared" si="24"/>
        <v>46067</v>
      </c>
      <c r="J46" s="24"/>
      <c r="K46" s="24"/>
      <c r="L46" s="13">
        <f>R45+1</f>
        <v>46089</v>
      </c>
      <c r="M46" s="13">
        <f>L46+1</f>
        <v>46090</v>
      </c>
      <c r="N46" s="13">
        <f t="shared" si="25"/>
        <v>46091</v>
      </c>
      <c r="O46" s="13">
        <f t="shared" si="26"/>
        <v>46092</v>
      </c>
      <c r="P46" s="13">
        <f t="shared" si="27"/>
        <v>46093</v>
      </c>
      <c r="Q46" s="13">
        <f t="shared" si="28"/>
        <v>46094</v>
      </c>
      <c r="R46" s="13">
        <f t="shared" si="29"/>
        <v>46095</v>
      </c>
      <c r="S46" s="24"/>
      <c r="T46" s="24"/>
      <c r="U46" s="13">
        <f>AA45+1</f>
        <v>46117</v>
      </c>
      <c r="V46" s="13">
        <f>U46+1</f>
        <v>46118</v>
      </c>
      <c r="W46" s="13">
        <f t="shared" si="30"/>
        <v>46119</v>
      </c>
      <c r="X46" s="13">
        <f t="shared" si="31"/>
        <v>46120</v>
      </c>
      <c r="Y46" s="13">
        <f t="shared" si="32"/>
        <v>46121</v>
      </c>
      <c r="Z46" s="13">
        <f t="shared" si="33"/>
        <v>46122</v>
      </c>
      <c r="AA46" s="13">
        <f t="shared" si="34"/>
        <v>46123</v>
      </c>
      <c r="AB46" s="24"/>
      <c r="AC46" s="24"/>
      <c r="AD46" s="24"/>
      <c r="AE46" s="24"/>
      <c r="AF46" s="24"/>
      <c r="AG46" s="24"/>
      <c r="AI46" s="21"/>
      <c r="AJ46" s="22"/>
      <c r="AK46" s="22"/>
      <c r="AL46" s="22"/>
      <c r="AM46" s="22"/>
    </row>
    <row r="47" spans="2:41" ht="26.1" customHeight="1">
      <c r="B47" s="10"/>
      <c r="C47" s="13">
        <f t="shared" ref="C47:C48" si="35">I46+1</f>
        <v>46068</v>
      </c>
      <c r="D47" s="13">
        <f t="shared" ref="D47:D49" si="36">C47+1</f>
        <v>46069</v>
      </c>
      <c r="E47" s="13">
        <f t="shared" si="20"/>
        <v>46070</v>
      </c>
      <c r="F47" s="13">
        <f t="shared" si="21"/>
        <v>46071</v>
      </c>
      <c r="G47" s="13">
        <f t="shared" si="22"/>
        <v>46072</v>
      </c>
      <c r="H47" s="13">
        <f t="shared" si="23"/>
        <v>46073</v>
      </c>
      <c r="I47" s="13">
        <f t="shared" si="24"/>
        <v>46074</v>
      </c>
      <c r="J47" s="24"/>
      <c r="K47" s="24"/>
      <c r="L47" s="13">
        <f t="shared" ref="L47:L48" si="37">R46+1</f>
        <v>46096</v>
      </c>
      <c r="M47" s="13">
        <f t="shared" ref="M47:M49" si="38">L47+1</f>
        <v>46097</v>
      </c>
      <c r="N47" s="13">
        <f t="shared" si="25"/>
        <v>46098</v>
      </c>
      <c r="O47" s="13">
        <f t="shared" si="26"/>
        <v>46099</v>
      </c>
      <c r="P47" s="13">
        <f t="shared" si="27"/>
        <v>46100</v>
      </c>
      <c r="Q47" s="13">
        <f t="shared" si="28"/>
        <v>46101</v>
      </c>
      <c r="R47" s="13">
        <f t="shared" si="29"/>
        <v>46102</v>
      </c>
      <c r="S47" s="24"/>
      <c r="T47" s="24"/>
      <c r="U47" s="13">
        <f t="shared" ref="U47:U48" si="39">AA46+1</f>
        <v>46124</v>
      </c>
      <c r="V47" s="13">
        <f t="shared" ref="V47:V49" si="40">U47+1</f>
        <v>46125</v>
      </c>
      <c r="W47" s="13">
        <f t="shared" si="30"/>
        <v>46126</v>
      </c>
      <c r="X47" s="13">
        <f t="shared" si="31"/>
        <v>46127</v>
      </c>
      <c r="Y47" s="13">
        <f t="shared" si="32"/>
        <v>46128</v>
      </c>
      <c r="Z47" s="13">
        <f t="shared" si="33"/>
        <v>46129</v>
      </c>
      <c r="AA47" s="13">
        <f t="shared" si="34"/>
        <v>46130</v>
      </c>
      <c r="AB47" s="24"/>
      <c r="AC47" s="24"/>
      <c r="AD47" s="24"/>
      <c r="AE47" s="24"/>
      <c r="AF47" s="24"/>
      <c r="AG47" s="24"/>
      <c r="AI47" s="21"/>
      <c r="AJ47" s="22"/>
      <c r="AK47" s="22"/>
      <c r="AL47" s="22"/>
      <c r="AM47" s="22"/>
    </row>
    <row r="48" spans="2:41" ht="26.1" customHeight="1">
      <c r="B48" s="10"/>
      <c r="C48" s="13">
        <f t="shared" si="35"/>
        <v>46075</v>
      </c>
      <c r="D48" s="13">
        <f t="shared" si="36"/>
        <v>46076</v>
      </c>
      <c r="E48" s="13">
        <f t="shared" si="20"/>
        <v>46077</v>
      </c>
      <c r="F48" s="13">
        <f t="shared" si="21"/>
        <v>46078</v>
      </c>
      <c r="G48" s="13">
        <f t="shared" si="22"/>
        <v>46079</v>
      </c>
      <c r="H48" s="13">
        <f t="shared" si="23"/>
        <v>46080</v>
      </c>
      <c r="I48" s="13">
        <f t="shared" si="24"/>
        <v>46081</v>
      </c>
      <c r="J48" s="24"/>
      <c r="K48" s="24"/>
      <c r="L48" s="13">
        <f t="shared" si="37"/>
        <v>46103</v>
      </c>
      <c r="M48" s="13">
        <f t="shared" si="38"/>
        <v>46104</v>
      </c>
      <c r="N48" s="13">
        <f t="shared" si="25"/>
        <v>46105</v>
      </c>
      <c r="O48" s="13">
        <f t="shared" si="26"/>
        <v>46106</v>
      </c>
      <c r="P48" s="13">
        <f t="shared" si="27"/>
        <v>46107</v>
      </c>
      <c r="Q48" s="13">
        <f t="shared" si="28"/>
        <v>46108</v>
      </c>
      <c r="R48" s="13">
        <f t="shared" si="29"/>
        <v>46109</v>
      </c>
      <c r="S48" s="24"/>
      <c r="T48" s="24"/>
      <c r="U48" s="13">
        <f t="shared" si="39"/>
        <v>46131</v>
      </c>
      <c r="V48" s="13">
        <f t="shared" si="40"/>
        <v>46132</v>
      </c>
      <c r="W48" s="13">
        <f t="shared" si="30"/>
        <v>46133</v>
      </c>
      <c r="X48" s="13">
        <f t="shared" si="31"/>
        <v>46134</v>
      </c>
      <c r="Y48" s="13">
        <f t="shared" si="32"/>
        <v>46135</v>
      </c>
      <c r="Z48" s="13">
        <f t="shared" si="33"/>
        <v>46136</v>
      </c>
      <c r="AA48" s="13">
        <f t="shared" si="34"/>
        <v>46137</v>
      </c>
      <c r="AB48" s="24"/>
      <c r="AC48" s="24"/>
      <c r="AD48" s="24"/>
      <c r="AE48" s="24"/>
      <c r="AF48" s="24"/>
      <c r="AG48" s="24"/>
      <c r="AI48" s="21"/>
      <c r="AJ48" s="22"/>
      <c r="AK48" s="22"/>
      <c r="AL48" s="22"/>
      <c r="AM48" s="22"/>
    </row>
    <row r="49" spans="2:41" ht="26.1" customHeight="1">
      <c r="B49" s="10"/>
      <c r="C49" s="13">
        <f>I48+1</f>
        <v>46082</v>
      </c>
      <c r="D49" s="13">
        <f t="shared" si="36"/>
        <v>46083</v>
      </c>
      <c r="E49" s="13">
        <f t="shared" si="20"/>
        <v>46084</v>
      </c>
      <c r="F49" s="13">
        <f t="shared" si="21"/>
        <v>46085</v>
      </c>
      <c r="G49" s="13">
        <f t="shared" si="22"/>
        <v>46086</v>
      </c>
      <c r="H49" s="13">
        <f t="shared" si="23"/>
        <v>46087</v>
      </c>
      <c r="I49" s="13">
        <f t="shared" si="24"/>
        <v>46088</v>
      </c>
      <c r="J49" s="24"/>
      <c r="K49" s="24"/>
      <c r="L49" s="13">
        <f>R48+1</f>
        <v>46110</v>
      </c>
      <c r="M49" s="13">
        <f t="shared" si="38"/>
        <v>46111</v>
      </c>
      <c r="N49" s="13">
        <f t="shared" si="25"/>
        <v>46112</v>
      </c>
      <c r="O49" s="13">
        <f t="shared" si="26"/>
        <v>46113</v>
      </c>
      <c r="P49" s="13">
        <f t="shared" si="27"/>
        <v>46114</v>
      </c>
      <c r="Q49" s="13">
        <f t="shared" si="28"/>
        <v>46115</v>
      </c>
      <c r="R49" s="13">
        <f t="shared" si="29"/>
        <v>46116</v>
      </c>
      <c r="S49" s="24"/>
      <c r="T49" s="24"/>
      <c r="U49" s="13">
        <f>AA48+1</f>
        <v>46138</v>
      </c>
      <c r="V49" s="13">
        <f t="shared" si="40"/>
        <v>46139</v>
      </c>
      <c r="W49" s="13">
        <f t="shared" si="30"/>
        <v>46140</v>
      </c>
      <c r="X49" s="13">
        <f t="shared" si="31"/>
        <v>46141</v>
      </c>
      <c r="Y49" s="13">
        <f t="shared" si="32"/>
        <v>46142</v>
      </c>
      <c r="Z49" s="13">
        <f t="shared" si="33"/>
        <v>46143</v>
      </c>
      <c r="AA49" s="13">
        <f t="shared" si="34"/>
        <v>46144</v>
      </c>
      <c r="AB49" s="24"/>
      <c r="AC49" s="24"/>
      <c r="AD49" s="24"/>
      <c r="AE49" s="24"/>
      <c r="AF49" s="24"/>
      <c r="AG49" s="24"/>
      <c r="AI49" s="21"/>
      <c r="AJ49" s="22"/>
      <c r="AK49" s="22"/>
      <c r="AL49" s="22"/>
      <c r="AM49" s="22"/>
    </row>
    <row r="50" spans="2:41" ht="27" customHeight="1"/>
    <row r="51" spans="2:41" ht="27" customHeight="1"/>
    <row r="52" spans="2:41" ht="26.1" customHeight="1">
      <c r="B52" s="10"/>
      <c r="C52" s="25">
        <f>DATE(D52,G52,1)</f>
        <v>46143</v>
      </c>
      <c r="D52" s="47">
        <v>2026</v>
      </c>
      <c r="E52" s="47"/>
      <c r="F52" s="18" t="s">
        <v>26</v>
      </c>
      <c r="G52" s="26">
        <v>5</v>
      </c>
      <c r="H52" s="18" t="s">
        <v>1</v>
      </c>
      <c r="I52" s="19"/>
      <c r="J52" s="20"/>
      <c r="K52" s="20"/>
      <c r="L52" s="25">
        <f>DATE(M52,P52,1)</f>
        <v>46174</v>
      </c>
      <c r="M52" s="47">
        <v>2026</v>
      </c>
      <c r="N52" s="47"/>
      <c r="O52" s="18" t="s">
        <v>26</v>
      </c>
      <c r="P52" s="26">
        <v>6</v>
      </c>
      <c r="Q52" s="18" t="s">
        <v>1</v>
      </c>
      <c r="R52" s="19"/>
      <c r="S52" s="20"/>
      <c r="T52" s="20"/>
      <c r="U52" s="25">
        <f>DATE(V52,Y52,1)</f>
        <v>46204</v>
      </c>
      <c r="V52" s="47">
        <v>2026</v>
      </c>
      <c r="W52" s="47"/>
      <c r="X52" s="18" t="s">
        <v>26</v>
      </c>
      <c r="Y52" s="26">
        <v>7</v>
      </c>
      <c r="Z52" s="18" t="s">
        <v>1</v>
      </c>
      <c r="AA52" s="19"/>
      <c r="AB52" s="20"/>
      <c r="AC52" s="20"/>
      <c r="AD52" s="20"/>
      <c r="AE52" s="20"/>
      <c r="AF52" s="20"/>
      <c r="AG52" s="20"/>
      <c r="AH52" s="21"/>
      <c r="AI52" s="21"/>
      <c r="AJ52" s="22"/>
      <c r="AK52" s="22"/>
      <c r="AL52" s="22"/>
      <c r="AM52" s="22"/>
      <c r="AN52" s="10"/>
      <c r="AO52" s="16"/>
    </row>
    <row r="53" spans="2:41" ht="26.1" customHeight="1">
      <c r="B53" s="10"/>
      <c r="C53" s="14" t="s">
        <v>2</v>
      </c>
      <c r="D53" s="14" t="s">
        <v>0</v>
      </c>
      <c r="E53" s="14" t="s">
        <v>4</v>
      </c>
      <c r="F53" s="14" t="s">
        <v>47</v>
      </c>
      <c r="G53" s="14" t="s">
        <v>5</v>
      </c>
      <c r="H53" s="14" t="s">
        <v>6</v>
      </c>
      <c r="I53" s="14" t="s">
        <v>7</v>
      </c>
      <c r="J53" s="23"/>
      <c r="K53" s="23"/>
      <c r="L53" s="14" t="s">
        <v>2</v>
      </c>
      <c r="M53" s="14" t="s">
        <v>0</v>
      </c>
      <c r="N53" s="14" t="s">
        <v>4</v>
      </c>
      <c r="O53" s="14" t="s">
        <v>47</v>
      </c>
      <c r="P53" s="14" t="s">
        <v>5</v>
      </c>
      <c r="Q53" s="14" t="s">
        <v>6</v>
      </c>
      <c r="R53" s="14" t="s">
        <v>7</v>
      </c>
      <c r="S53" s="23"/>
      <c r="T53" s="23"/>
      <c r="U53" s="14" t="s">
        <v>2</v>
      </c>
      <c r="V53" s="14" t="s">
        <v>0</v>
      </c>
      <c r="W53" s="14" t="s">
        <v>4</v>
      </c>
      <c r="X53" s="14" t="s">
        <v>47</v>
      </c>
      <c r="Y53" s="14" t="s">
        <v>5</v>
      </c>
      <c r="Z53" s="14" t="s">
        <v>6</v>
      </c>
      <c r="AA53" s="14" t="s">
        <v>7</v>
      </c>
      <c r="AB53" s="23"/>
      <c r="AC53" s="23"/>
      <c r="AD53" s="23"/>
      <c r="AE53" s="23"/>
      <c r="AF53" s="23"/>
      <c r="AG53" s="23"/>
      <c r="AI53" s="21"/>
      <c r="AJ53" s="22"/>
      <c r="AK53" s="22"/>
      <c r="AL53" s="22"/>
      <c r="AM53" s="22"/>
    </row>
    <row r="54" spans="2:41" ht="26.1" customHeight="1">
      <c r="B54" s="10"/>
      <c r="C54" s="13">
        <f>C52-WEEKDAY(C52)-6</f>
        <v>46131</v>
      </c>
      <c r="D54" s="13">
        <f>C54+1</f>
        <v>46132</v>
      </c>
      <c r="E54" s="13">
        <f t="shared" ref="E54:E59" si="41">D54+1</f>
        <v>46133</v>
      </c>
      <c r="F54" s="13">
        <f t="shared" ref="F54:F59" si="42">E54+1</f>
        <v>46134</v>
      </c>
      <c r="G54" s="13">
        <f t="shared" ref="G54:G59" si="43">F54+1</f>
        <v>46135</v>
      </c>
      <c r="H54" s="13">
        <f t="shared" ref="H54:H59" si="44">G54+1</f>
        <v>46136</v>
      </c>
      <c r="I54" s="13">
        <f t="shared" ref="I54:I59" si="45">H54+1</f>
        <v>46137</v>
      </c>
      <c r="J54" s="24"/>
      <c r="K54" s="24"/>
      <c r="L54" s="13">
        <f>L52-WEEKDAY(L52)-6</f>
        <v>46166</v>
      </c>
      <c r="M54" s="13">
        <f>L54+1</f>
        <v>46167</v>
      </c>
      <c r="N54" s="13">
        <f t="shared" ref="N54:N59" si="46">M54+1</f>
        <v>46168</v>
      </c>
      <c r="O54" s="13">
        <f t="shared" ref="O54:O59" si="47">N54+1</f>
        <v>46169</v>
      </c>
      <c r="P54" s="13">
        <f t="shared" ref="P54:P59" si="48">O54+1</f>
        <v>46170</v>
      </c>
      <c r="Q54" s="13">
        <f t="shared" ref="Q54:Q59" si="49">P54+1</f>
        <v>46171</v>
      </c>
      <c r="R54" s="13">
        <f t="shared" ref="R54:R59" si="50">Q54+1</f>
        <v>46172</v>
      </c>
      <c r="S54" s="24"/>
      <c r="T54" s="24"/>
      <c r="U54" s="13">
        <f>U52-WEEKDAY(U52)-6</f>
        <v>46194</v>
      </c>
      <c r="V54" s="13">
        <f>U54+1</f>
        <v>46195</v>
      </c>
      <c r="W54" s="13">
        <f t="shared" ref="W54:W59" si="51">V54+1</f>
        <v>46196</v>
      </c>
      <c r="X54" s="13">
        <f t="shared" ref="X54:X59" si="52">W54+1</f>
        <v>46197</v>
      </c>
      <c r="Y54" s="13">
        <f t="shared" ref="Y54:Y59" si="53">X54+1</f>
        <v>46198</v>
      </c>
      <c r="Z54" s="13">
        <f t="shared" ref="Z54:Z59" si="54">Y54+1</f>
        <v>46199</v>
      </c>
      <c r="AA54" s="13">
        <f t="shared" ref="AA54:AA59" si="55">Z54+1</f>
        <v>46200</v>
      </c>
      <c r="AB54" s="24"/>
      <c r="AC54" s="24"/>
      <c r="AD54" s="24"/>
      <c r="AE54" s="24"/>
      <c r="AF54" s="24"/>
      <c r="AG54" s="24"/>
      <c r="AI54" s="21"/>
      <c r="AJ54" s="22"/>
      <c r="AK54" s="22"/>
      <c r="AL54" s="22"/>
      <c r="AM54" s="28"/>
      <c r="AN54" s="27"/>
    </row>
    <row r="55" spans="2:41" ht="26.1" customHeight="1">
      <c r="B55" s="10"/>
      <c r="C55" s="13">
        <f>C52-WEEKDAY(C52)+1</f>
        <v>46138</v>
      </c>
      <c r="D55" s="13">
        <f>C55+1</f>
        <v>46139</v>
      </c>
      <c r="E55" s="13">
        <f t="shared" si="41"/>
        <v>46140</v>
      </c>
      <c r="F55" s="13">
        <f t="shared" si="42"/>
        <v>46141</v>
      </c>
      <c r="G55" s="13">
        <f t="shared" si="43"/>
        <v>46142</v>
      </c>
      <c r="H55" s="13">
        <f t="shared" si="44"/>
        <v>46143</v>
      </c>
      <c r="I55" s="13">
        <f t="shared" si="45"/>
        <v>46144</v>
      </c>
      <c r="J55" s="24"/>
      <c r="K55" s="24"/>
      <c r="L55" s="13">
        <f>L52-WEEKDAY(L52)+1</f>
        <v>46173</v>
      </c>
      <c r="M55" s="13">
        <f>L55+1</f>
        <v>46174</v>
      </c>
      <c r="N55" s="13">
        <f t="shared" si="46"/>
        <v>46175</v>
      </c>
      <c r="O55" s="13">
        <f t="shared" si="47"/>
        <v>46176</v>
      </c>
      <c r="P55" s="13">
        <f t="shared" si="48"/>
        <v>46177</v>
      </c>
      <c r="Q55" s="13">
        <f t="shared" si="49"/>
        <v>46178</v>
      </c>
      <c r="R55" s="13">
        <f t="shared" si="50"/>
        <v>46179</v>
      </c>
      <c r="S55" s="24"/>
      <c r="T55" s="24"/>
      <c r="U55" s="13">
        <f>U52-WEEKDAY(U52)+1</f>
        <v>46201</v>
      </c>
      <c r="V55" s="13">
        <f>U55+1</f>
        <v>46202</v>
      </c>
      <c r="W55" s="13">
        <f t="shared" si="51"/>
        <v>46203</v>
      </c>
      <c r="X55" s="13">
        <f t="shared" si="52"/>
        <v>46204</v>
      </c>
      <c r="Y55" s="13">
        <f t="shared" si="53"/>
        <v>46205</v>
      </c>
      <c r="Z55" s="13">
        <f t="shared" si="54"/>
        <v>46206</v>
      </c>
      <c r="AA55" s="13">
        <f t="shared" si="55"/>
        <v>46207</v>
      </c>
      <c r="AB55" s="24"/>
      <c r="AC55" s="24"/>
      <c r="AD55" s="24"/>
      <c r="AE55" s="24"/>
      <c r="AF55" s="24"/>
      <c r="AG55" s="24"/>
      <c r="AI55" s="21"/>
      <c r="AJ55" s="22"/>
      <c r="AK55" s="22"/>
      <c r="AL55" s="22"/>
      <c r="AM55" s="22"/>
    </row>
    <row r="56" spans="2:41" ht="26.1" customHeight="1">
      <c r="B56" s="10"/>
      <c r="C56" s="13">
        <f>I55+1</f>
        <v>46145</v>
      </c>
      <c r="D56" s="13">
        <f>C56+1</f>
        <v>46146</v>
      </c>
      <c r="E56" s="13">
        <f t="shared" si="41"/>
        <v>46147</v>
      </c>
      <c r="F56" s="13">
        <f t="shared" si="42"/>
        <v>46148</v>
      </c>
      <c r="G56" s="13">
        <f t="shared" si="43"/>
        <v>46149</v>
      </c>
      <c r="H56" s="13">
        <f t="shared" si="44"/>
        <v>46150</v>
      </c>
      <c r="I56" s="13">
        <f t="shared" si="45"/>
        <v>46151</v>
      </c>
      <c r="J56" s="24"/>
      <c r="K56" s="24"/>
      <c r="L56" s="13">
        <f>R55+1</f>
        <v>46180</v>
      </c>
      <c r="M56" s="13">
        <f>L56+1</f>
        <v>46181</v>
      </c>
      <c r="N56" s="13">
        <f t="shared" si="46"/>
        <v>46182</v>
      </c>
      <c r="O56" s="13">
        <f t="shared" si="47"/>
        <v>46183</v>
      </c>
      <c r="P56" s="13">
        <f t="shared" si="48"/>
        <v>46184</v>
      </c>
      <c r="Q56" s="13">
        <f t="shared" si="49"/>
        <v>46185</v>
      </c>
      <c r="R56" s="13">
        <f t="shared" si="50"/>
        <v>46186</v>
      </c>
      <c r="S56" s="24"/>
      <c r="T56" s="24"/>
      <c r="U56" s="13">
        <f>AA55+1</f>
        <v>46208</v>
      </c>
      <c r="V56" s="13">
        <f>U56+1</f>
        <v>46209</v>
      </c>
      <c r="W56" s="13">
        <f t="shared" si="51"/>
        <v>46210</v>
      </c>
      <c r="X56" s="13">
        <f t="shared" si="52"/>
        <v>46211</v>
      </c>
      <c r="Y56" s="13">
        <f t="shared" si="53"/>
        <v>46212</v>
      </c>
      <c r="Z56" s="13">
        <f t="shared" si="54"/>
        <v>46213</v>
      </c>
      <c r="AA56" s="13">
        <f t="shared" si="55"/>
        <v>46214</v>
      </c>
      <c r="AB56" s="24"/>
      <c r="AC56" s="24"/>
      <c r="AD56" s="24"/>
      <c r="AE56" s="24"/>
      <c r="AF56" s="24"/>
      <c r="AG56" s="24"/>
      <c r="AI56" s="21"/>
      <c r="AJ56" s="22"/>
      <c r="AK56" s="22"/>
      <c r="AL56" s="22"/>
      <c r="AM56" s="22"/>
    </row>
    <row r="57" spans="2:41" ht="26.1" customHeight="1">
      <c r="B57" s="10"/>
      <c r="C57" s="13">
        <f t="shared" ref="C57:C58" si="56">I56+1</f>
        <v>46152</v>
      </c>
      <c r="D57" s="13">
        <f t="shared" ref="D57:D59" si="57">C57+1</f>
        <v>46153</v>
      </c>
      <c r="E57" s="13">
        <f t="shared" si="41"/>
        <v>46154</v>
      </c>
      <c r="F57" s="13">
        <f t="shared" si="42"/>
        <v>46155</v>
      </c>
      <c r="G57" s="13">
        <f t="shared" si="43"/>
        <v>46156</v>
      </c>
      <c r="H57" s="13">
        <f t="shared" si="44"/>
        <v>46157</v>
      </c>
      <c r="I57" s="13">
        <f t="shared" si="45"/>
        <v>46158</v>
      </c>
      <c r="J57" s="24"/>
      <c r="K57" s="24"/>
      <c r="L57" s="13">
        <f t="shared" ref="L57:L58" si="58">R56+1</f>
        <v>46187</v>
      </c>
      <c r="M57" s="13">
        <f t="shared" ref="M57:M59" si="59">L57+1</f>
        <v>46188</v>
      </c>
      <c r="N57" s="13">
        <f t="shared" si="46"/>
        <v>46189</v>
      </c>
      <c r="O57" s="13">
        <f t="shared" si="47"/>
        <v>46190</v>
      </c>
      <c r="P57" s="13">
        <f t="shared" si="48"/>
        <v>46191</v>
      </c>
      <c r="Q57" s="13">
        <f t="shared" si="49"/>
        <v>46192</v>
      </c>
      <c r="R57" s="13">
        <f t="shared" si="50"/>
        <v>46193</v>
      </c>
      <c r="S57" s="24"/>
      <c r="T57" s="24"/>
      <c r="U57" s="13">
        <f t="shared" ref="U57:U58" si="60">AA56+1</f>
        <v>46215</v>
      </c>
      <c r="V57" s="13">
        <f t="shared" ref="V57:V59" si="61">U57+1</f>
        <v>46216</v>
      </c>
      <c r="W57" s="13">
        <f t="shared" si="51"/>
        <v>46217</v>
      </c>
      <c r="X57" s="13">
        <f t="shared" si="52"/>
        <v>46218</v>
      </c>
      <c r="Y57" s="13">
        <f t="shared" si="53"/>
        <v>46219</v>
      </c>
      <c r="Z57" s="13">
        <f t="shared" si="54"/>
        <v>46220</v>
      </c>
      <c r="AA57" s="13">
        <f t="shared" si="55"/>
        <v>46221</v>
      </c>
      <c r="AB57" s="24"/>
      <c r="AC57" s="24"/>
      <c r="AD57" s="24"/>
      <c r="AE57" s="24"/>
      <c r="AF57" s="24"/>
      <c r="AG57" s="24"/>
      <c r="AI57" s="21"/>
      <c r="AJ57" s="22"/>
      <c r="AK57" s="22"/>
      <c r="AL57" s="22"/>
      <c r="AM57" s="22"/>
    </row>
    <row r="58" spans="2:41" ht="26.1" customHeight="1">
      <c r="B58" s="10"/>
      <c r="C58" s="13">
        <f t="shared" si="56"/>
        <v>46159</v>
      </c>
      <c r="D58" s="13">
        <f t="shared" si="57"/>
        <v>46160</v>
      </c>
      <c r="E58" s="13">
        <f t="shared" si="41"/>
        <v>46161</v>
      </c>
      <c r="F58" s="13">
        <f t="shared" si="42"/>
        <v>46162</v>
      </c>
      <c r="G58" s="13">
        <f t="shared" si="43"/>
        <v>46163</v>
      </c>
      <c r="H58" s="13">
        <f t="shared" si="44"/>
        <v>46164</v>
      </c>
      <c r="I58" s="13">
        <f t="shared" si="45"/>
        <v>46165</v>
      </c>
      <c r="J58" s="24"/>
      <c r="K58" s="24"/>
      <c r="L58" s="13">
        <f t="shared" si="58"/>
        <v>46194</v>
      </c>
      <c r="M58" s="13">
        <f t="shared" si="59"/>
        <v>46195</v>
      </c>
      <c r="N58" s="13">
        <f t="shared" si="46"/>
        <v>46196</v>
      </c>
      <c r="O58" s="13">
        <f t="shared" si="47"/>
        <v>46197</v>
      </c>
      <c r="P58" s="13">
        <f t="shared" si="48"/>
        <v>46198</v>
      </c>
      <c r="Q58" s="13">
        <f t="shared" si="49"/>
        <v>46199</v>
      </c>
      <c r="R58" s="13">
        <f t="shared" si="50"/>
        <v>46200</v>
      </c>
      <c r="S58" s="24"/>
      <c r="T58" s="24"/>
      <c r="U58" s="13">
        <f t="shared" si="60"/>
        <v>46222</v>
      </c>
      <c r="V58" s="13">
        <f t="shared" si="61"/>
        <v>46223</v>
      </c>
      <c r="W58" s="13">
        <f t="shared" si="51"/>
        <v>46224</v>
      </c>
      <c r="X58" s="13">
        <f t="shared" si="52"/>
        <v>46225</v>
      </c>
      <c r="Y58" s="13">
        <f t="shared" si="53"/>
        <v>46226</v>
      </c>
      <c r="Z58" s="13">
        <f t="shared" si="54"/>
        <v>46227</v>
      </c>
      <c r="AA58" s="13">
        <f t="shared" si="55"/>
        <v>46228</v>
      </c>
      <c r="AB58" s="24"/>
      <c r="AC58" s="24"/>
      <c r="AD58" s="24"/>
      <c r="AE58" s="24"/>
      <c r="AF58" s="24"/>
      <c r="AG58" s="24"/>
      <c r="AI58" s="21"/>
      <c r="AJ58" s="22"/>
      <c r="AK58" s="22"/>
      <c r="AL58" s="22"/>
      <c r="AM58" s="22"/>
    </row>
    <row r="59" spans="2:41" ht="26.1" customHeight="1">
      <c r="B59" s="10"/>
      <c r="C59" s="13">
        <f>I58+1</f>
        <v>46166</v>
      </c>
      <c r="D59" s="13">
        <f t="shared" si="57"/>
        <v>46167</v>
      </c>
      <c r="E59" s="13">
        <f t="shared" si="41"/>
        <v>46168</v>
      </c>
      <c r="F59" s="13">
        <f t="shared" si="42"/>
        <v>46169</v>
      </c>
      <c r="G59" s="13">
        <f t="shared" si="43"/>
        <v>46170</v>
      </c>
      <c r="H59" s="13">
        <f t="shared" si="44"/>
        <v>46171</v>
      </c>
      <c r="I59" s="13">
        <f t="shared" si="45"/>
        <v>46172</v>
      </c>
      <c r="J59" s="24"/>
      <c r="K59" s="24"/>
      <c r="L59" s="13">
        <f>R58+1</f>
        <v>46201</v>
      </c>
      <c r="M59" s="13">
        <f t="shared" si="59"/>
        <v>46202</v>
      </c>
      <c r="N59" s="13">
        <f t="shared" si="46"/>
        <v>46203</v>
      </c>
      <c r="O59" s="13">
        <f t="shared" si="47"/>
        <v>46204</v>
      </c>
      <c r="P59" s="13">
        <f t="shared" si="48"/>
        <v>46205</v>
      </c>
      <c r="Q59" s="13">
        <f t="shared" si="49"/>
        <v>46206</v>
      </c>
      <c r="R59" s="13">
        <f t="shared" si="50"/>
        <v>46207</v>
      </c>
      <c r="S59" s="24"/>
      <c r="T59" s="24"/>
      <c r="U59" s="13">
        <f>AA58+1</f>
        <v>46229</v>
      </c>
      <c r="V59" s="13">
        <f t="shared" si="61"/>
        <v>46230</v>
      </c>
      <c r="W59" s="13">
        <f t="shared" si="51"/>
        <v>46231</v>
      </c>
      <c r="X59" s="13">
        <f t="shared" si="52"/>
        <v>46232</v>
      </c>
      <c r="Y59" s="13">
        <f t="shared" si="53"/>
        <v>46233</v>
      </c>
      <c r="Z59" s="13">
        <f t="shared" si="54"/>
        <v>46234</v>
      </c>
      <c r="AA59" s="13">
        <f t="shared" si="55"/>
        <v>46235</v>
      </c>
      <c r="AB59" s="24"/>
      <c r="AC59" s="24"/>
      <c r="AD59" s="24"/>
      <c r="AE59" s="24"/>
      <c r="AF59" s="24"/>
      <c r="AG59" s="24"/>
      <c r="AI59" s="21"/>
      <c r="AJ59" s="22"/>
      <c r="AK59" s="22"/>
      <c r="AL59" s="22"/>
      <c r="AM59" s="22"/>
    </row>
    <row r="60" spans="2:41" ht="25.5" customHeight="1">
      <c r="X60" s="48"/>
      <c r="Y60" s="49"/>
      <c r="Z60" s="49"/>
      <c r="AA60" s="49"/>
      <c r="AB60" s="49"/>
      <c r="AC60" s="50"/>
      <c r="AD60" s="50"/>
      <c r="AE60" s="50"/>
      <c r="AF60" s="50"/>
      <c r="AG60" s="51"/>
      <c r="AH60" s="51"/>
      <c r="AI60" s="51"/>
      <c r="AL60" s="16"/>
    </row>
    <row r="61" spans="2:41" ht="25.5" customHeight="1"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L61" s="16"/>
    </row>
    <row r="62" spans="2:41" ht="19.5">
      <c r="P62" s="2"/>
      <c r="Q62" s="2"/>
      <c r="R62" s="2"/>
      <c r="S62" s="2"/>
      <c r="T62" s="2"/>
      <c r="U62" s="2"/>
      <c r="V62" s="2"/>
      <c r="W62" s="2"/>
      <c r="X62" s="2"/>
    </row>
    <row r="63" spans="2:41" ht="19.5">
      <c r="P63" s="7"/>
      <c r="Q63" s="7"/>
      <c r="R63" s="7"/>
      <c r="S63" s="7"/>
      <c r="T63" s="7"/>
      <c r="U63" s="7"/>
      <c r="V63" s="7"/>
      <c r="W63" s="7"/>
      <c r="X63" s="7"/>
    </row>
    <row r="64" spans="2:41" ht="19.5">
      <c r="P64" s="7"/>
      <c r="Q64" s="7"/>
      <c r="R64" s="7"/>
      <c r="S64" s="7"/>
      <c r="T64" s="8"/>
      <c r="U64" s="8"/>
      <c r="V64" s="8"/>
      <c r="W64" s="7"/>
      <c r="X64" s="7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90" priority="85">
      <formula>#REF!="×"</formula>
    </cfRule>
    <cfRule type="expression" dxfId="89" priority="86">
      <formula>#REF!="○"</formula>
    </cfRule>
  </conditionalFormatting>
  <conditionalFormatting sqref="C34:I39">
    <cfRule type="expression" dxfId="88" priority="48">
      <formula>NOT(AND(YEAR(C34)=$D$32,MONTH(C34)=$G$32))</formula>
    </cfRule>
  </conditionalFormatting>
  <conditionalFormatting sqref="J43:K43 S43:T43 AB43:AG43">
    <cfRule type="expression" dxfId="87" priority="45">
      <formula>#REF!="×"</formula>
    </cfRule>
    <cfRule type="expression" dxfId="86" priority="46">
      <formula>#REF!="○"</formula>
    </cfRule>
  </conditionalFormatting>
  <conditionalFormatting sqref="U43:AA43">
    <cfRule type="expression" dxfId="85" priority="35">
      <formula>#REF!="×"</formula>
    </cfRule>
    <cfRule type="expression" dxfId="84" priority="36">
      <formula>#REF!="○"</formula>
    </cfRule>
  </conditionalFormatting>
  <conditionalFormatting sqref="U44:AA49">
    <cfRule type="expression" dxfId="83" priority="34">
      <formula>NOT(AND(YEAR(U44)=$V$42,MONTH(U44)=$Y$42))</formula>
    </cfRule>
  </conditionalFormatting>
  <conditionalFormatting sqref="L33:R33">
    <cfRule type="expression" dxfId="82" priority="31">
      <formula>#REF!="×"</formula>
    </cfRule>
    <cfRule type="expression" dxfId="81" priority="32">
      <formula>#REF!="○"</formula>
    </cfRule>
  </conditionalFormatting>
  <conditionalFormatting sqref="L34:R39">
    <cfRule type="expression" dxfId="80" priority="30">
      <formula>NOT(AND(YEAR(L34)=$M$32,MONTH(L34)=$P$32))</formula>
    </cfRule>
  </conditionalFormatting>
  <conditionalFormatting sqref="U33:AA33">
    <cfRule type="expression" dxfId="79" priority="28">
      <formula>#REF!="×"</formula>
    </cfRule>
    <cfRule type="expression" dxfId="78" priority="29">
      <formula>#REF!="○"</formula>
    </cfRule>
  </conditionalFormatting>
  <conditionalFormatting sqref="U34:AA39">
    <cfRule type="expression" dxfId="77" priority="27">
      <formula>NOT(AND(YEAR(U34)=$V$32,MONTH(U34)=$Y$32))</formula>
    </cfRule>
  </conditionalFormatting>
  <conditionalFormatting sqref="C43:I43">
    <cfRule type="expression" dxfId="76" priority="25">
      <formula>#REF!="×"</formula>
    </cfRule>
    <cfRule type="expression" dxfId="75" priority="26">
      <formula>#REF!="○"</formula>
    </cfRule>
  </conditionalFormatting>
  <conditionalFormatting sqref="C44:I49">
    <cfRule type="expression" dxfId="74" priority="24">
      <formula>NOT(AND(YEAR(C44)=$D$42,MONTH(C44)=$G$42))</formula>
    </cfRule>
  </conditionalFormatting>
  <conditionalFormatting sqref="L43:R43">
    <cfRule type="expression" dxfId="73" priority="22">
      <formula>#REF!="×"</formula>
    </cfRule>
    <cfRule type="expression" dxfId="72" priority="23">
      <formula>#REF!="○"</formula>
    </cfRule>
  </conditionalFormatting>
  <conditionalFormatting sqref="L44:R49">
    <cfRule type="expression" dxfId="71" priority="21">
      <formula>NOT(AND(YEAR(L44)=$M$42,MONTH(L44)=$P$42))</formula>
    </cfRule>
  </conditionalFormatting>
  <conditionalFormatting sqref="J53:K53 S53:T53 AB53:AG53">
    <cfRule type="expression" dxfId="70" priority="10">
      <formula>#REF!="×"</formula>
    </cfRule>
    <cfRule type="expression" dxfId="69" priority="11">
      <formula>#REF!="○"</formula>
    </cfRule>
  </conditionalFormatting>
  <conditionalFormatting sqref="U53:AA53">
    <cfRule type="expression" dxfId="68" priority="8">
      <formula>#REF!="×"</formula>
    </cfRule>
    <cfRule type="expression" dxfId="67" priority="9">
      <formula>#REF!="○"</formula>
    </cfRule>
  </conditionalFormatting>
  <conditionalFormatting sqref="U54:AA59">
    <cfRule type="expression" dxfId="66" priority="7">
      <formula>NOT(AND(YEAR(U54)=$V$52,MONTH(U54)=$Y$52))</formula>
    </cfRule>
  </conditionalFormatting>
  <conditionalFormatting sqref="C53:I53">
    <cfRule type="expression" dxfId="65" priority="5">
      <formula>#REF!="×"</formula>
    </cfRule>
    <cfRule type="expression" dxfId="64" priority="6">
      <formula>#REF!="○"</formula>
    </cfRule>
  </conditionalFormatting>
  <conditionalFormatting sqref="C54:I59">
    <cfRule type="expression" dxfId="63" priority="4">
      <formula>NOT(AND(YEAR(C54)=$D$52,MONTH(C54)=$G$52))</formula>
    </cfRule>
  </conditionalFormatting>
  <conditionalFormatting sqref="L53:R53">
    <cfRule type="expression" dxfId="62" priority="2">
      <formula>#REF!="×"</formula>
    </cfRule>
    <cfRule type="expression" dxfId="61" priority="3">
      <formula>#REF!="○"</formula>
    </cfRule>
  </conditionalFormatting>
  <conditionalFormatting sqref="L54:R59">
    <cfRule type="expression" dxfId="60" priority="1">
      <formula>NOT(AND(YEAR(L54)=$M$52,MONTH(L54)=$P$52))</formula>
    </cfRule>
  </conditionalFormatting>
  <dataValidations count="1">
    <dataValidation type="list" allowBlank="1" showInputMessage="1" showErrorMessage="1" sqref="AE61:AI61 AE29:AI29" xr:uid="{79DFBA61-33A4-427F-A457-09CF20C43E33}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Q73"/>
  <sheetViews>
    <sheetView showGridLines="0" view="pageBreakPreview" zoomScale="80" zoomScaleNormal="96" zoomScaleSheetLayoutView="80" zoomScalePageLayoutView="70" workbookViewId="0">
      <selection activeCell="I29" sqref="I29:I31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4"/>
    </row>
    <row r="2" spans="1:43" ht="25.5">
      <c r="B2" s="6" t="s">
        <v>44</v>
      </c>
      <c r="AD2" s="12" t="s">
        <v>27</v>
      </c>
      <c r="AE2" s="12"/>
    </row>
    <row r="3" spans="1:43">
      <c r="AD3" s="1" t="s">
        <v>26</v>
      </c>
      <c r="AE3" s="1" t="s">
        <v>1</v>
      </c>
      <c r="AP3" s="10"/>
      <c r="AQ3" s="10"/>
    </row>
    <row r="4" spans="1:43" ht="24">
      <c r="B4" s="5" t="s">
        <v>11</v>
      </c>
      <c r="D4" s="9" t="s">
        <v>24</v>
      </c>
      <c r="AD4" s="3">
        <v>2025</v>
      </c>
      <c r="AE4" s="3">
        <v>12</v>
      </c>
    </row>
    <row r="5" spans="1:43" ht="24">
      <c r="B5" s="5" t="s">
        <v>12</v>
      </c>
      <c r="D5" s="9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3" t="s">
        <v>1</v>
      </c>
      <c r="C7" s="61">
        <f>DATE($AD$4,$AE$4,1)</f>
        <v>45992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3"/>
      <c r="AH7" s="54" t="s">
        <v>29</v>
      </c>
      <c r="AI7" s="54" t="s">
        <v>15</v>
      </c>
      <c r="AJ7" s="76" t="s">
        <v>31</v>
      </c>
      <c r="AK7" s="76" t="s">
        <v>33</v>
      </c>
      <c r="AL7" s="76" t="s">
        <v>32</v>
      </c>
      <c r="AM7" s="76" t="s">
        <v>34</v>
      </c>
      <c r="AN7" s="10"/>
      <c r="AO7" s="16"/>
    </row>
    <row r="8" spans="1:43">
      <c r="B8" s="3" t="s">
        <v>2</v>
      </c>
      <c r="C8" s="13">
        <f>DATE($AD$4,$AE$4,1)</f>
        <v>45992</v>
      </c>
      <c r="D8" s="13">
        <f>DATE($AD$4,$AE$4,2)</f>
        <v>45993</v>
      </c>
      <c r="E8" s="13">
        <f>DATE($AD$4,$AE$4,3)</f>
        <v>45994</v>
      </c>
      <c r="F8" s="13">
        <f>DATE($AD$4,$AE$4,4)</f>
        <v>45995</v>
      </c>
      <c r="G8" s="13">
        <f>DATE($AD$4,$AE$4,5)</f>
        <v>45996</v>
      </c>
      <c r="H8" s="13">
        <f>DATE($AD$4,$AE$4,6)</f>
        <v>45997</v>
      </c>
      <c r="I8" s="13">
        <f>DATE($AD$4,$AE$4,7)</f>
        <v>45998</v>
      </c>
      <c r="J8" s="13">
        <f>DATE($AD$4,$AE$4,8)</f>
        <v>45999</v>
      </c>
      <c r="K8" s="13">
        <f>DATE($AD$4,$AE$4,9)</f>
        <v>46000</v>
      </c>
      <c r="L8" s="13">
        <f>DATE($AD$4,$AE$4,10)</f>
        <v>46001</v>
      </c>
      <c r="M8" s="13">
        <f>DATE($AD$4,$AE$4,11)</f>
        <v>46002</v>
      </c>
      <c r="N8" s="13">
        <f>DATE($AD$4,$AE$4,12)</f>
        <v>46003</v>
      </c>
      <c r="O8" s="13">
        <f>DATE($AD$4,$AE$4,13)</f>
        <v>46004</v>
      </c>
      <c r="P8" s="13">
        <f>DATE($AD$4,$AE$4,14)</f>
        <v>46005</v>
      </c>
      <c r="Q8" s="13">
        <f>DATE($AD$4,$AE$4,15)</f>
        <v>46006</v>
      </c>
      <c r="R8" s="13">
        <f>DATE($AD$4,$AE$4,16)</f>
        <v>46007</v>
      </c>
      <c r="S8" s="13">
        <f>DATE($AD$4,$AE$4,17)</f>
        <v>46008</v>
      </c>
      <c r="T8" s="13">
        <f>DATE($AD$4,$AE$4,18)</f>
        <v>46009</v>
      </c>
      <c r="U8" s="13">
        <f>DATE($AD$4,$AE$4,19)</f>
        <v>46010</v>
      </c>
      <c r="V8" s="13">
        <f>DATE($AD$4,$AE$4,20)</f>
        <v>46011</v>
      </c>
      <c r="W8" s="13">
        <f>DATE($AD$4,$AE$4,21)</f>
        <v>46012</v>
      </c>
      <c r="X8" s="13">
        <f>DATE($AD$4,$AE$4,22)</f>
        <v>46013</v>
      </c>
      <c r="Y8" s="13">
        <f>DATE($AD$4,$AE$4,23)</f>
        <v>46014</v>
      </c>
      <c r="Z8" s="13">
        <f>DATE($AD$4,$AE$4,24)</f>
        <v>46015</v>
      </c>
      <c r="AA8" s="13">
        <f>DATE($AD$4,$AE$4,25)</f>
        <v>46016</v>
      </c>
      <c r="AB8" s="13">
        <f>DATE($AD$4,$AE$4,26)</f>
        <v>46017</v>
      </c>
      <c r="AC8" s="13">
        <f>DATE($AD$4,$AE$4,27)</f>
        <v>46018</v>
      </c>
      <c r="AD8" s="13">
        <f>DATE($AD$4,$AE$4,28)</f>
        <v>46019</v>
      </c>
      <c r="AE8" s="13">
        <f>DATE($AD$4,$AE$4,29)</f>
        <v>46020</v>
      </c>
      <c r="AF8" s="13">
        <f>DATE($AD$4,$AE$4,30)</f>
        <v>46021</v>
      </c>
      <c r="AG8" s="13">
        <f>DATE($AD$4,$AE$4,31)</f>
        <v>46022</v>
      </c>
      <c r="AH8" s="55"/>
      <c r="AI8" s="54"/>
      <c r="AJ8" s="76"/>
      <c r="AK8" s="76"/>
      <c r="AL8" s="76"/>
      <c r="AM8" s="76"/>
    </row>
    <row r="9" spans="1:43" hidden="1">
      <c r="B9" s="3"/>
      <c r="C9" s="15">
        <f>WEEKDAY(C8)</f>
        <v>2</v>
      </c>
      <c r="D9" s="15">
        <f t="shared" ref="D9:AG9" si="0">WEEKDAY(D8)</f>
        <v>3</v>
      </c>
      <c r="E9" s="15">
        <f t="shared" si="0"/>
        <v>4</v>
      </c>
      <c r="F9" s="15">
        <f t="shared" si="0"/>
        <v>5</v>
      </c>
      <c r="G9" s="15">
        <f t="shared" si="0"/>
        <v>6</v>
      </c>
      <c r="H9" s="15">
        <f t="shared" si="0"/>
        <v>7</v>
      </c>
      <c r="I9" s="15">
        <f t="shared" si="0"/>
        <v>1</v>
      </c>
      <c r="J9" s="15">
        <f t="shared" si="0"/>
        <v>2</v>
      </c>
      <c r="K9" s="15">
        <f t="shared" si="0"/>
        <v>3</v>
      </c>
      <c r="L9" s="15">
        <f t="shared" si="0"/>
        <v>4</v>
      </c>
      <c r="M9" s="15">
        <f t="shared" si="0"/>
        <v>5</v>
      </c>
      <c r="N9" s="15">
        <f t="shared" si="0"/>
        <v>6</v>
      </c>
      <c r="O9" s="15">
        <f t="shared" si="0"/>
        <v>7</v>
      </c>
      <c r="P9" s="15">
        <f t="shared" si="0"/>
        <v>1</v>
      </c>
      <c r="Q9" s="15">
        <f t="shared" si="0"/>
        <v>2</v>
      </c>
      <c r="R9" s="15">
        <f t="shared" si="0"/>
        <v>3</v>
      </c>
      <c r="S9" s="15">
        <f t="shared" si="0"/>
        <v>4</v>
      </c>
      <c r="T9" s="15">
        <f t="shared" si="0"/>
        <v>5</v>
      </c>
      <c r="U9" s="15">
        <f t="shared" si="0"/>
        <v>6</v>
      </c>
      <c r="V9" s="15">
        <f t="shared" si="0"/>
        <v>7</v>
      </c>
      <c r="W9" s="15">
        <f t="shared" si="0"/>
        <v>1</v>
      </c>
      <c r="X9" s="15">
        <f t="shared" si="0"/>
        <v>2</v>
      </c>
      <c r="Y9" s="15">
        <f t="shared" si="0"/>
        <v>3</v>
      </c>
      <c r="Z9" s="15">
        <f t="shared" si="0"/>
        <v>4</v>
      </c>
      <c r="AA9" s="15">
        <f t="shared" si="0"/>
        <v>5</v>
      </c>
      <c r="AB9" s="15">
        <f t="shared" si="0"/>
        <v>6</v>
      </c>
      <c r="AC9" s="15">
        <f t="shared" si="0"/>
        <v>7</v>
      </c>
      <c r="AD9" s="15">
        <f t="shared" si="0"/>
        <v>1</v>
      </c>
      <c r="AE9" s="15">
        <f t="shared" si="0"/>
        <v>2</v>
      </c>
      <c r="AF9" s="15">
        <f t="shared" si="0"/>
        <v>3</v>
      </c>
      <c r="AG9" s="15">
        <f t="shared" si="0"/>
        <v>4</v>
      </c>
      <c r="AH9" s="55"/>
      <c r="AI9" s="54"/>
      <c r="AJ9" s="76"/>
      <c r="AK9" s="76"/>
      <c r="AL9" s="76"/>
      <c r="AM9" s="76"/>
      <c r="AN9" s="10"/>
    </row>
    <row r="10" spans="1:43">
      <c r="B10" s="3" t="s">
        <v>3</v>
      </c>
      <c r="C10" s="14">
        <f>C8</f>
        <v>45992</v>
      </c>
      <c r="D10" s="14">
        <f t="shared" ref="D10:AG10" si="1">D8</f>
        <v>45993</v>
      </c>
      <c r="E10" s="14">
        <f t="shared" si="1"/>
        <v>45994</v>
      </c>
      <c r="F10" s="14">
        <f t="shared" si="1"/>
        <v>45995</v>
      </c>
      <c r="G10" s="14">
        <f t="shared" si="1"/>
        <v>45996</v>
      </c>
      <c r="H10" s="14">
        <f t="shared" si="1"/>
        <v>45997</v>
      </c>
      <c r="I10" s="14">
        <f t="shared" si="1"/>
        <v>45998</v>
      </c>
      <c r="J10" s="14">
        <f t="shared" si="1"/>
        <v>45999</v>
      </c>
      <c r="K10" s="14">
        <f t="shared" si="1"/>
        <v>46000</v>
      </c>
      <c r="L10" s="14">
        <f t="shared" si="1"/>
        <v>46001</v>
      </c>
      <c r="M10" s="14">
        <f t="shared" si="1"/>
        <v>46002</v>
      </c>
      <c r="N10" s="14">
        <f t="shared" si="1"/>
        <v>46003</v>
      </c>
      <c r="O10" s="14">
        <f t="shared" si="1"/>
        <v>46004</v>
      </c>
      <c r="P10" s="14">
        <f t="shared" si="1"/>
        <v>46005</v>
      </c>
      <c r="Q10" s="14">
        <f t="shared" si="1"/>
        <v>46006</v>
      </c>
      <c r="R10" s="14">
        <f t="shared" si="1"/>
        <v>46007</v>
      </c>
      <c r="S10" s="14">
        <f t="shared" si="1"/>
        <v>46008</v>
      </c>
      <c r="T10" s="14">
        <f t="shared" si="1"/>
        <v>46009</v>
      </c>
      <c r="U10" s="14">
        <f t="shared" si="1"/>
        <v>46010</v>
      </c>
      <c r="V10" s="14">
        <f t="shared" si="1"/>
        <v>46011</v>
      </c>
      <c r="W10" s="14">
        <f t="shared" si="1"/>
        <v>46012</v>
      </c>
      <c r="X10" s="14">
        <f t="shared" si="1"/>
        <v>46013</v>
      </c>
      <c r="Y10" s="14">
        <f t="shared" si="1"/>
        <v>46014</v>
      </c>
      <c r="Z10" s="14">
        <f t="shared" si="1"/>
        <v>46015</v>
      </c>
      <c r="AA10" s="14">
        <f t="shared" si="1"/>
        <v>46016</v>
      </c>
      <c r="AB10" s="14">
        <f t="shared" si="1"/>
        <v>46017</v>
      </c>
      <c r="AC10" s="14">
        <f t="shared" si="1"/>
        <v>46018</v>
      </c>
      <c r="AD10" s="14">
        <f t="shared" si="1"/>
        <v>46019</v>
      </c>
      <c r="AE10" s="14">
        <f t="shared" si="1"/>
        <v>46020</v>
      </c>
      <c r="AF10" s="14">
        <f t="shared" si="1"/>
        <v>46021</v>
      </c>
      <c r="AG10" s="14">
        <f t="shared" si="1"/>
        <v>46022</v>
      </c>
      <c r="AH10" s="55"/>
      <c r="AI10" s="54"/>
      <c r="AJ10" s="76"/>
      <c r="AK10" s="76"/>
      <c r="AL10" s="76"/>
      <c r="AM10" s="76"/>
    </row>
    <row r="11" spans="1:43" ht="27" customHeight="1">
      <c r="B11" s="54" t="s">
        <v>8</v>
      </c>
      <c r="C11" s="56"/>
      <c r="D11" s="56"/>
      <c r="E11" s="56"/>
      <c r="F11" s="56"/>
      <c r="G11" s="56"/>
      <c r="H11" s="56"/>
      <c r="I11" s="56"/>
      <c r="J11" s="58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64"/>
      <c r="Y11" s="56"/>
      <c r="Z11" s="56"/>
      <c r="AA11" s="56"/>
      <c r="AB11" s="56"/>
      <c r="AC11" s="56"/>
      <c r="AD11" s="56"/>
      <c r="AE11" s="56"/>
      <c r="AF11" s="56"/>
      <c r="AG11" s="59"/>
      <c r="AH11" s="55"/>
      <c r="AI11" s="54"/>
      <c r="AJ11" s="76"/>
      <c r="AK11" s="76"/>
      <c r="AL11" s="76"/>
      <c r="AM11" s="76"/>
    </row>
    <row r="12" spans="1:43" ht="27" customHeight="1">
      <c r="B12" s="55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65"/>
      <c r="Y12" s="57"/>
      <c r="Z12" s="57"/>
      <c r="AA12" s="57"/>
      <c r="AB12" s="57"/>
      <c r="AC12" s="57"/>
      <c r="AD12" s="57"/>
      <c r="AE12" s="57"/>
      <c r="AF12" s="57"/>
      <c r="AG12" s="59"/>
      <c r="AH12" s="55"/>
      <c r="AI12" s="54"/>
      <c r="AJ12" s="76"/>
      <c r="AK12" s="76"/>
      <c r="AL12" s="76"/>
      <c r="AM12" s="76"/>
    </row>
    <row r="13" spans="1:43" ht="27" customHeight="1">
      <c r="B13" s="55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65"/>
      <c r="Y13" s="57"/>
      <c r="Z13" s="57"/>
      <c r="AA13" s="57"/>
      <c r="AB13" s="57"/>
      <c r="AC13" s="57"/>
      <c r="AD13" s="57"/>
      <c r="AE13" s="57"/>
      <c r="AF13" s="57"/>
      <c r="AG13" s="59"/>
      <c r="AH13" s="55"/>
      <c r="AI13" s="54"/>
      <c r="AJ13" s="76"/>
      <c r="AK13" s="76"/>
      <c r="AL13" s="76"/>
      <c r="AM13" s="76"/>
    </row>
    <row r="14" spans="1:43">
      <c r="B14" s="3" t="s">
        <v>9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>
        <f>COUNTIF(C14:AG14,"○")</f>
        <v>0</v>
      </c>
      <c r="AI14" s="13">
        <f>AK14-AJ14</f>
        <v>46022</v>
      </c>
      <c r="AJ14" s="3">
        <f>COUNTIF(B14:AF14,"×")</f>
        <v>0</v>
      </c>
      <c r="AK14" s="17">
        <f>MAX(AC8:AG8)</f>
        <v>46022</v>
      </c>
      <c r="AL14" s="3">
        <f>COUNTIF(C9:AG9,7)+COUNTIF(C9:AG9,1)</f>
        <v>8</v>
      </c>
      <c r="AM14" s="3" t="str">
        <f>IF(AH14&gt;=AL14,"○","×")</f>
        <v>×</v>
      </c>
    </row>
    <row r="15" spans="1:43" ht="27" customHeight="1"/>
    <row r="16" spans="1:43" ht="18.75" customHeight="1">
      <c r="B16" s="3" t="s">
        <v>1</v>
      </c>
      <c r="C16" s="61">
        <f>DATE($AD$4,$AE$4+1,1)</f>
        <v>46023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3"/>
      <c r="AH16" s="54" t="s">
        <v>10</v>
      </c>
      <c r="AI16" s="54" t="s">
        <v>16</v>
      </c>
      <c r="AJ16" s="76" t="s">
        <v>31</v>
      </c>
      <c r="AK16" s="76" t="s">
        <v>33</v>
      </c>
      <c r="AL16" s="76" t="s">
        <v>32</v>
      </c>
      <c r="AM16" s="76" t="s">
        <v>34</v>
      </c>
      <c r="AO16" s="16"/>
    </row>
    <row r="17" spans="2:41">
      <c r="B17" s="3" t="s">
        <v>2</v>
      </c>
      <c r="C17" s="13">
        <f>DATE($AD$4,$AE$4+1,1)</f>
        <v>46023</v>
      </c>
      <c r="D17" s="13">
        <f>DATE($AD$4,$AE$4+1,2)</f>
        <v>46024</v>
      </c>
      <c r="E17" s="13">
        <f>DATE($AD$4,$AE$4+1,3)</f>
        <v>46025</v>
      </c>
      <c r="F17" s="13">
        <f>DATE($AD$4,$AE$4+1,4)</f>
        <v>46026</v>
      </c>
      <c r="G17" s="13">
        <f>DATE($AD$4,$AE$4+1,5)</f>
        <v>46027</v>
      </c>
      <c r="H17" s="13">
        <f>DATE($AD$4,$AE$4+1,6)</f>
        <v>46028</v>
      </c>
      <c r="I17" s="13">
        <f>DATE($AD$4,$AE$4+1,7)</f>
        <v>46029</v>
      </c>
      <c r="J17" s="13">
        <f>DATE($AD$4,$AE$4+1,8)</f>
        <v>46030</v>
      </c>
      <c r="K17" s="13">
        <f>DATE($AD$4,$AE$4+1,9)</f>
        <v>46031</v>
      </c>
      <c r="L17" s="13">
        <f>DATE($AD$4,$AE$4+1,10)</f>
        <v>46032</v>
      </c>
      <c r="M17" s="13">
        <f>DATE($AD$4,$AE$4+1,11)</f>
        <v>46033</v>
      </c>
      <c r="N17" s="13">
        <f>DATE($AD$4,$AE$4+1,12)</f>
        <v>46034</v>
      </c>
      <c r="O17" s="13">
        <f>DATE($AD$4,$AE$4+1,13)</f>
        <v>46035</v>
      </c>
      <c r="P17" s="13">
        <f>DATE($AD$4,$AE$4+1,14)</f>
        <v>46036</v>
      </c>
      <c r="Q17" s="13">
        <f>DATE($AD$4,$AE$4+1,15)</f>
        <v>46037</v>
      </c>
      <c r="R17" s="13">
        <f>DATE($AD$4,$AE$4+1,16)</f>
        <v>46038</v>
      </c>
      <c r="S17" s="13">
        <f>DATE($AD$4,$AE$4+1,17)</f>
        <v>46039</v>
      </c>
      <c r="T17" s="13">
        <f>DATE($AD$4,$AE$4+1,18)</f>
        <v>46040</v>
      </c>
      <c r="U17" s="13">
        <f>DATE($AD$4,$AE$4+1,19)</f>
        <v>46041</v>
      </c>
      <c r="V17" s="13">
        <f>DATE($AD$4,$AE$4+1,20)</f>
        <v>46042</v>
      </c>
      <c r="W17" s="13">
        <f>DATE($AD$4,$AE$4+1,21)</f>
        <v>46043</v>
      </c>
      <c r="X17" s="13">
        <f>DATE($AD$4,$AE$4+1,22)</f>
        <v>46044</v>
      </c>
      <c r="Y17" s="13">
        <f>DATE($AD$4,$AE$4+1,23)</f>
        <v>46045</v>
      </c>
      <c r="Z17" s="13">
        <f>DATE($AD$4,$AE$4+1,24)</f>
        <v>46046</v>
      </c>
      <c r="AA17" s="13">
        <f>DATE($AD$4,$AE$4+1,25)</f>
        <v>46047</v>
      </c>
      <c r="AB17" s="13">
        <f>DATE($AD$4,$AE$4+1,26)</f>
        <v>46048</v>
      </c>
      <c r="AC17" s="13">
        <f>DATE($AD$4,$AE$4+1,27)</f>
        <v>46049</v>
      </c>
      <c r="AD17" s="13">
        <f>DATE($AD$4,$AE$4+1,28)</f>
        <v>46050</v>
      </c>
      <c r="AE17" s="13">
        <f>DATE($AD$4,$AE$4+1,29)</f>
        <v>46051</v>
      </c>
      <c r="AF17" s="13">
        <f>DATE($AD$4,$AE$4+1,30)</f>
        <v>46052</v>
      </c>
      <c r="AG17" s="13">
        <f>DATE($AD$4,$AE$4+1,31)</f>
        <v>46053</v>
      </c>
      <c r="AH17" s="55"/>
      <c r="AI17" s="54"/>
      <c r="AJ17" s="76"/>
      <c r="AK17" s="76"/>
      <c r="AL17" s="76"/>
      <c r="AM17" s="76"/>
    </row>
    <row r="18" spans="2:41" hidden="1">
      <c r="B18" s="3"/>
      <c r="C18" s="15">
        <f>WEEKDAY(C17)</f>
        <v>5</v>
      </c>
      <c r="D18" s="15">
        <f t="shared" ref="D18" si="2">WEEKDAY(D17)</f>
        <v>6</v>
      </c>
      <c r="E18" s="15">
        <f t="shared" ref="E18" si="3">WEEKDAY(E17)</f>
        <v>7</v>
      </c>
      <c r="F18" s="15">
        <f t="shared" ref="F18" si="4">WEEKDAY(F17)</f>
        <v>1</v>
      </c>
      <c r="G18" s="15">
        <f t="shared" ref="G18" si="5">WEEKDAY(G17)</f>
        <v>2</v>
      </c>
      <c r="H18" s="15">
        <f t="shared" ref="H18" si="6">WEEKDAY(H17)</f>
        <v>3</v>
      </c>
      <c r="I18" s="15">
        <f t="shared" ref="I18" si="7">WEEKDAY(I17)</f>
        <v>4</v>
      </c>
      <c r="J18" s="15">
        <f t="shared" ref="J18" si="8">WEEKDAY(J17)</f>
        <v>5</v>
      </c>
      <c r="K18" s="15">
        <f t="shared" ref="K18" si="9">WEEKDAY(K17)</f>
        <v>6</v>
      </c>
      <c r="L18" s="15">
        <f t="shared" ref="L18" si="10">WEEKDAY(L17)</f>
        <v>7</v>
      </c>
      <c r="M18" s="15">
        <f t="shared" ref="M18" si="11">WEEKDAY(M17)</f>
        <v>1</v>
      </c>
      <c r="N18" s="15">
        <f t="shared" ref="N18" si="12">WEEKDAY(N17)</f>
        <v>2</v>
      </c>
      <c r="O18" s="15">
        <f t="shared" ref="O18" si="13">WEEKDAY(O17)</f>
        <v>3</v>
      </c>
      <c r="P18" s="15">
        <f t="shared" ref="P18" si="14">WEEKDAY(P17)</f>
        <v>4</v>
      </c>
      <c r="Q18" s="15">
        <f t="shared" ref="Q18" si="15">WEEKDAY(Q17)</f>
        <v>5</v>
      </c>
      <c r="R18" s="15">
        <f t="shared" ref="R18" si="16">WEEKDAY(R17)</f>
        <v>6</v>
      </c>
      <c r="S18" s="15">
        <f t="shared" ref="S18" si="17">WEEKDAY(S17)</f>
        <v>7</v>
      </c>
      <c r="T18" s="15">
        <f t="shared" ref="T18" si="18">WEEKDAY(T17)</f>
        <v>1</v>
      </c>
      <c r="U18" s="15">
        <f t="shared" ref="U18" si="19">WEEKDAY(U17)</f>
        <v>2</v>
      </c>
      <c r="V18" s="15">
        <f t="shared" ref="V18" si="20">WEEKDAY(V17)</f>
        <v>3</v>
      </c>
      <c r="W18" s="15">
        <f t="shared" ref="W18" si="21">WEEKDAY(W17)</f>
        <v>4</v>
      </c>
      <c r="X18" s="15">
        <f t="shared" ref="X18" si="22">WEEKDAY(X17)</f>
        <v>5</v>
      </c>
      <c r="Y18" s="15">
        <f t="shared" ref="Y18" si="23">WEEKDAY(Y17)</f>
        <v>6</v>
      </c>
      <c r="Z18" s="15">
        <f t="shared" ref="Z18" si="24">WEEKDAY(Z17)</f>
        <v>7</v>
      </c>
      <c r="AA18" s="15">
        <f t="shared" ref="AA18" si="25">WEEKDAY(AA17)</f>
        <v>1</v>
      </c>
      <c r="AB18" s="15">
        <f t="shared" ref="AB18" si="26">WEEKDAY(AB17)</f>
        <v>2</v>
      </c>
      <c r="AC18" s="15">
        <f t="shared" ref="AC18" si="27">WEEKDAY(AC17)</f>
        <v>3</v>
      </c>
      <c r="AD18" s="15">
        <f t="shared" ref="AD18" si="28">WEEKDAY(AD17)</f>
        <v>4</v>
      </c>
      <c r="AE18" s="15">
        <f t="shared" ref="AE18" si="29">WEEKDAY(AE17)</f>
        <v>5</v>
      </c>
      <c r="AF18" s="15">
        <f t="shared" ref="AF18" si="30">WEEKDAY(AF17)</f>
        <v>6</v>
      </c>
      <c r="AG18" s="15">
        <f t="shared" ref="AG18" si="31">WEEKDAY(AG17)</f>
        <v>7</v>
      </c>
      <c r="AH18" s="55"/>
      <c r="AI18" s="54"/>
      <c r="AJ18" s="76"/>
      <c r="AK18" s="76"/>
      <c r="AL18" s="76"/>
      <c r="AM18" s="76"/>
      <c r="AN18" s="10"/>
    </row>
    <row r="19" spans="2:41">
      <c r="B19" s="3" t="s">
        <v>3</v>
      </c>
      <c r="C19" s="14">
        <f>C17</f>
        <v>46023</v>
      </c>
      <c r="D19" s="14">
        <f t="shared" ref="D19:AG19" si="32">D17</f>
        <v>46024</v>
      </c>
      <c r="E19" s="14">
        <f t="shared" si="32"/>
        <v>46025</v>
      </c>
      <c r="F19" s="14">
        <f t="shared" si="32"/>
        <v>46026</v>
      </c>
      <c r="G19" s="14">
        <f t="shared" si="32"/>
        <v>46027</v>
      </c>
      <c r="H19" s="14">
        <f t="shared" si="32"/>
        <v>46028</v>
      </c>
      <c r="I19" s="14">
        <f t="shared" si="32"/>
        <v>46029</v>
      </c>
      <c r="J19" s="14">
        <f t="shared" si="32"/>
        <v>46030</v>
      </c>
      <c r="K19" s="14">
        <f t="shared" si="32"/>
        <v>46031</v>
      </c>
      <c r="L19" s="14">
        <f t="shared" si="32"/>
        <v>46032</v>
      </c>
      <c r="M19" s="14">
        <f t="shared" si="32"/>
        <v>46033</v>
      </c>
      <c r="N19" s="14">
        <f t="shared" si="32"/>
        <v>46034</v>
      </c>
      <c r="O19" s="14">
        <f t="shared" si="32"/>
        <v>46035</v>
      </c>
      <c r="P19" s="14">
        <f t="shared" si="32"/>
        <v>46036</v>
      </c>
      <c r="Q19" s="14">
        <f t="shared" si="32"/>
        <v>46037</v>
      </c>
      <c r="R19" s="14">
        <f t="shared" si="32"/>
        <v>46038</v>
      </c>
      <c r="S19" s="14">
        <f t="shared" si="32"/>
        <v>46039</v>
      </c>
      <c r="T19" s="14">
        <f t="shared" si="32"/>
        <v>46040</v>
      </c>
      <c r="U19" s="14">
        <f t="shared" si="32"/>
        <v>46041</v>
      </c>
      <c r="V19" s="14">
        <f t="shared" si="32"/>
        <v>46042</v>
      </c>
      <c r="W19" s="14">
        <f t="shared" si="32"/>
        <v>46043</v>
      </c>
      <c r="X19" s="14">
        <f t="shared" si="32"/>
        <v>46044</v>
      </c>
      <c r="Y19" s="14">
        <f t="shared" si="32"/>
        <v>46045</v>
      </c>
      <c r="Z19" s="14">
        <f t="shared" si="32"/>
        <v>46046</v>
      </c>
      <c r="AA19" s="14">
        <f t="shared" si="32"/>
        <v>46047</v>
      </c>
      <c r="AB19" s="14">
        <f t="shared" si="32"/>
        <v>46048</v>
      </c>
      <c r="AC19" s="14">
        <f t="shared" si="32"/>
        <v>46049</v>
      </c>
      <c r="AD19" s="14">
        <f t="shared" si="32"/>
        <v>46050</v>
      </c>
      <c r="AE19" s="14">
        <f t="shared" si="32"/>
        <v>46051</v>
      </c>
      <c r="AF19" s="14">
        <f t="shared" si="32"/>
        <v>46052</v>
      </c>
      <c r="AG19" s="14">
        <f t="shared" si="32"/>
        <v>46053</v>
      </c>
      <c r="AH19" s="55"/>
      <c r="AI19" s="54"/>
      <c r="AJ19" s="76"/>
      <c r="AK19" s="76"/>
      <c r="AL19" s="76"/>
      <c r="AM19" s="76"/>
    </row>
    <row r="20" spans="2:41" ht="27" customHeight="1">
      <c r="B20" s="54" t="s">
        <v>8</v>
      </c>
      <c r="C20" s="56"/>
      <c r="D20" s="56"/>
      <c r="E20" s="58"/>
      <c r="F20" s="60"/>
      <c r="G20" s="56"/>
      <c r="H20" s="56"/>
      <c r="I20" s="56"/>
      <c r="J20" s="56"/>
      <c r="K20" s="56"/>
      <c r="L20" s="60"/>
      <c r="M20" s="60"/>
      <c r="N20" s="56"/>
      <c r="O20" s="56"/>
      <c r="P20" s="56"/>
      <c r="Q20" s="56"/>
      <c r="R20" s="56"/>
      <c r="S20" s="60"/>
      <c r="T20" s="60"/>
      <c r="U20" s="56"/>
      <c r="V20" s="56"/>
      <c r="W20" s="56"/>
      <c r="X20" s="56"/>
      <c r="Y20" s="64"/>
      <c r="Z20" s="60"/>
      <c r="AA20" s="60"/>
      <c r="AB20" s="56"/>
      <c r="AC20" s="56"/>
      <c r="AD20" s="56"/>
      <c r="AE20" s="56"/>
      <c r="AF20" s="56"/>
      <c r="AG20" s="59"/>
      <c r="AH20" s="55"/>
      <c r="AI20" s="54"/>
      <c r="AJ20" s="76"/>
      <c r="AK20" s="76"/>
      <c r="AL20" s="76"/>
      <c r="AM20" s="76"/>
    </row>
    <row r="21" spans="2:41" ht="27" customHeight="1">
      <c r="B21" s="55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65"/>
      <c r="Z21" s="57"/>
      <c r="AA21" s="57"/>
      <c r="AB21" s="57"/>
      <c r="AC21" s="57"/>
      <c r="AD21" s="57"/>
      <c r="AE21" s="57"/>
      <c r="AF21" s="57"/>
      <c r="AG21" s="59"/>
      <c r="AH21" s="55"/>
      <c r="AI21" s="54"/>
      <c r="AJ21" s="76"/>
      <c r="AK21" s="76"/>
      <c r="AL21" s="76"/>
      <c r="AM21" s="76"/>
    </row>
    <row r="22" spans="2:41" ht="27" customHeight="1">
      <c r="B22" s="55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65"/>
      <c r="Z22" s="57"/>
      <c r="AA22" s="57"/>
      <c r="AB22" s="57"/>
      <c r="AC22" s="57"/>
      <c r="AD22" s="57"/>
      <c r="AE22" s="57"/>
      <c r="AF22" s="57"/>
      <c r="AG22" s="59"/>
      <c r="AH22" s="55"/>
      <c r="AI22" s="54"/>
      <c r="AJ22" s="76"/>
      <c r="AK22" s="76"/>
      <c r="AL22" s="76"/>
      <c r="AM22" s="76"/>
    </row>
    <row r="23" spans="2:41">
      <c r="B23" s="3" t="s">
        <v>9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>
        <f>COUNTIF(C23:AG23,"○")</f>
        <v>0</v>
      </c>
      <c r="AI23" s="13">
        <f>AK23-AJ23</f>
        <v>46053</v>
      </c>
      <c r="AJ23" s="3">
        <f>COUNTIF(B23:AF23,"×")</f>
        <v>0</v>
      </c>
      <c r="AK23" s="17">
        <f>MAX(AC17:AG17)</f>
        <v>46053</v>
      </c>
      <c r="AL23" s="3">
        <f>COUNTIF(C18:AG18,7)+COUNTIF(C18:AG18,1)</f>
        <v>9</v>
      </c>
      <c r="AM23" s="3" t="str">
        <f>IF(AH23&gt;=AL23,"○","×")</f>
        <v>×</v>
      </c>
    </row>
    <row r="24" spans="2:41" ht="27" customHeight="1"/>
    <row r="25" spans="2:41" ht="18.75" customHeight="1">
      <c r="B25" s="3" t="s">
        <v>1</v>
      </c>
      <c r="C25" s="61">
        <f>DATE($AD$4,$AE$4+2,1)</f>
        <v>46054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3"/>
      <c r="AH25" s="54" t="s">
        <v>10</v>
      </c>
      <c r="AI25" s="54" t="s">
        <v>16</v>
      </c>
      <c r="AJ25" s="76" t="s">
        <v>31</v>
      </c>
      <c r="AK25" s="76" t="s">
        <v>33</v>
      </c>
      <c r="AL25" s="76" t="s">
        <v>32</v>
      </c>
      <c r="AM25" s="76" t="s">
        <v>34</v>
      </c>
      <c r="AO25" s="16"/>
    </row>
    <row r="26" spans="2:41">
      <c r="B26" s="3" t="s">
        <v>2</v>
      </c>
      <c r="C26" s="13">
        <f>DATE($AD$4,$AE$4+2,1)</f>
        <v>46054</v>
      </c>
      <c r="D26" s="13">
        <f>DATE($AD$4,$AE$4+2,2)</f>
        <v>46055</v>
      </c>
      <c r="E26" s="13">
        <f>DATE($AD$4,$AE$4+2,3)</f>
        <v>46056</v>
      </c>
      <c r="F26" s="13">
        <f>DATE($AD$4,$AE$4+2,4)</f>
        <v>46057</v>
      </c>
      <c r="G26" s="13">
        <f>DATE($AD$4,$AE$4+2,5)</f>
        <v>46058</v>
      </c>
      <c r="H26" s="13">
        <f>DATE($AD$4,$AE$4+2,6)</f>
        <v>46059</v>
      </c>
      <c r="I26" s="13">
        <f>DATE($AD$4,$AE$4+2,7)</f>
        <v>46060</v>
      </c>
      <c r="J26" s="13">
        <f>DATE($AD$4,$AE$4+2,8)</f>
        <v>46061</v>
      </c>
      <c r="K26" s="13">
        <f>DATE($AD$4,$AE$4+2,9)</f>
        <v>46062</v>
      </c>
      <c r="L26" s="13">
        <f>DATE($AD$4,$AE$4+2,10)</f>
        <v>46063</v>
      </c>
      <c r="M26" s="13">
        <f>DATE($AD$4,$AE$4+2,11)</f>
        <v>46064</v>
      </c>
      <c r="N26" s="13">
        <f>DATE($AD$4,$AE$4+2,12)</f>
        <v>46065</v>
      </c>
      <c r="O26" s="13">
        <f>DATE($AD$4,$AE$4+2,13)</f>
        <v>46066</v>
      </c>
      <c r="P26" s="13">
        <f>DATE($AD$4,$AE$4+2,14)</f>
        <v>46067</v>
      </c>
      <c r="Q26" s="13">
        <f>DATE($AD$4,$AE$4+2,15)</f>
        <v>46068</v>
      </c>
      <c r="R26" s="13">
        <f>DATE($AD$4,$AE$4+2,16)</f>
        <v>46069</v>
      </c>
      <c r="S26" s="13">
        <f>DATE($AD$4,$AE$4+2,17)</f>
        <v>46070</v>
      </c>
      <c r="T26" s="13">
        <f>DATE($AD$4,$AE$4+2,18)</f>
        <v>46071</v>
      </c>
      <c r="U26" s="13">
        <f>DATE($AD$4,$AE$4+2,19)</f>
        <v>46072</v>
      </c>
      <c r="V26" s="13">
        <f>DATE($AD$4,$AE$4+2,20)</f>
        <v>46073</v>
      </c>
      <c r="W26" s="13">
        <f>DATE($AD$4,$AE$4+2,21)</f>
        <v>46074</v>
      </c>
      <c r="X26" s="13">
        <f>DATE($AD$4,$AE$4+2,22)</f>
        <v>46075</v>
      </c>
      <c r="Y26" s="13">
        <f>DATE($AD$4,$AE$4+2,23)</f>
        <v>46076</v>
      </c>
      <c r="Z26" s="13">
        <f>DATE($AD$4,$AE$4+2,24)</f>
        <v>46077</v>
      </c>
      <c r="AA26" s="13">
        <f>DATE($AD$4,$AE$4+2,25)</f>
        <v>46078</v>
      </c>
      <c r="AB26" s="13">
        <f>DATE($AD$4,$AE$4+2,26)</f>
        <v>46079</v>
      </c>
      <c r="AC26" s="13">
        <f>DATE($AD$4,$AE$4+2,27)</f>
        <v>46080</v>
      </c>
      <c r="AD26" s="13">
        <f>DATE($AD$4,$AE$4+2,28)</f>
        <v>46081</v>
      </c>
      <c r="AE26" s="13">
        <f>DATE($AD$4,$AE$4+2,29)</f>
        <v>46082</v>
      </c>
      <c r="AF26" s="13">
        <f>DATE($AD$4,$AE$4+2,30)</f>
        <v>46083</v>
      </c>
      <c r="AG26" s="13">
        <f>DATE($AD$4,$AE$4+2,31)</f>
        <v>46084</v>
      </c>
      <c r="AH26" s="55"/>
      <c r="AI26" s="54"/>
      <c r="AJ26" s="76"/>
      <c r="AK26" s="76"/>
      <c r="AL26" s="76"/>
      <c r="AM26" s="76"/>
    </row>
    <row r="27" spans="2:41" hidden="1">
      <c r="B27" s="3"/>
      <c r="C27" s="15">
        <f>WEEKDAY(C26)</f>
        <v>1</v>
      </c>
      <c r="D27" s="15">
        <f t="shared" ref="D27" si="33">WEEKDAY(D26)</f>
        <v>2</v>
      </c>
      <c r="E27" s="15">
        <f t="shared" ref="E27" si="34">WEEKDAY(E26)</f>
        <v>3</v>
      </c>
      <c r="F27" s="15">
        <f t="shared" ref="F27" si="35">WEEKDAY(F26)</f>
        <v>4</v>
      </c>
      <c r="G27" s="15">
        <f t="shared" ref="G27" si="36">WEEKDAY(G26)</f>
        <v>5</v>
      </c>
      <c r="H27" s="15">
        <f t="shared" ref="H27" si="37">WEEKDAY(H26)</f>
        <v>6</v>
      </c>
      <c r="I27" s="15">
        <f t="shared" ref="I27" si="38">WEEKDAY(I26)</f>
        <v>7</v>
      </c>
      <c r="J27" s="15">
        <f t="shared" ref="J27" si="39">WEEKDAY(J26)</f>
        <v>1</v>
      </c>
      <c r="K27" s="15">
        <f t="shared" ref="K27" si="40">WEEKDAY(K26)</f>
        <v>2</v>
      </c>
      <c r="L27" s="15">
        <f t="shared" ref="L27" si="41">WEEKDAY(L26)</f>
        <v>3</v>
      </c>
      <c r="M27" s="15">
        <f t="shared" ref="M27" si="42">WEEKDAY(M26)</f>
        <v>4</v>
      </c>
      <c r="N27" s="15">
        <f t="shared" ref="N27" si="43">WEEKDAY(N26)</f>
        <v>5</v>
      </c>
      <c r="O27" s="15">
        <f t="shared" ref="O27" si="44">WEEKDAY(O26)</f>
        <v>6</v>
      </c>
      <c r="P27" s="15">
        <f t="shared" ref="P27" si="45">WEEKDAY(P26)</f>
        <v>7</v>
      </c>
      <c r="Q27" s="15">
        <f t="shared" ref="Q27" si="46">WEEKDAY(Q26)</f>
        <v>1</v>
      </c>
      <c r="R27" s="15">
        <f t="shared" ref="R27" si="47">WEEKDAY(R26)</f>
        <v>2</v>
      </c>
      <c r="S27" s="15">
        <f t="shared" ref="S27" si="48">WEEKDAY(S26)</f>
        <v>3</v>
      </c>
      <c r="T27" s="15">
        <f t="shared" ref="T27" si="49">WEEKDAY(T26)</f>
        <v>4</v>
      </c>
      <c r="U27" s="15">
        <f t="shared" ref="U27" si="50">WEEKDAY(U26)</f>
        <v>5</v>
      </c>
      <c r="V27" s="15">
        <f t="shared" ref="V27" si="51">WEEKDAY(V26)</f>
        <v>6</v>
      </c>
      <c r="W27" s="15">
        <f t="shared" ref="W27" si="52">WEEKDAY(W26)</f>
        <v>7</v>
      </c>
      <c r="X27" s="15">
        <f t="shared" ref="X27" si="53">WEEKDAY(X26)</f>
        <v>1</v>
      </c>
      <c r="Y27" s="15">
        <f t="shared" ref="Y27" si="54">WEEKDAY(Y26)</f>
        <v>2</v>
      </c>
      <c r="Z27" s="15">
        <f t="shared" ref="Z27" si="55">WEEKDAY(Z26)</f>
        <v>3</v>
      </c>
      <c r="AA27" s="15">
        <f t="shared" ref="AA27" si="56">WEEKDAY(AA26)</f>
        <v>4</v>
      </c>
      <c r="AB27" s="15">
        <f t="shared" ref="AB27" si="57">WEEKDAY(AB26)</f>
        <v>5</v>
      </c>
      <c r="AC27" s="15">
        <f t="shared" ref="AC27" si="58">WEEKDAY(AC26)</f>
        <v>6</v>
      </c>
      <c r="AD27" s="15">
        <f t="shared" ref="AD27" si="59">WEEKDAY(AD26)</f>
        <v>7</v>
      </c>
      <c r="AE27" s="15">
        <f t="shared" ref="AE27" si="60">WEEKDAY(AE26)</f>
        <v>1</v>
      </c>
      <c r="AF27" s="15">
        <f t="shared" ref="AF27" si="61">WEEKDAY(AF26)</f>
        <v>2</v>
      </c>
      <c r="AG27" s="15">
        <f t="shared" ref="AG27" si="62">WEEKDAY(AG26)</f>
        <v>3</v>
      </c>
      <c r="AH27" s="55"/>
      <c r="AI27" s="54"/>
      <c r="AJ27" s="76"/>
      <c r="AK27" s="76"/>
      <c r="AL27" s="76"/>
      <c r="AM27" s="76"/>
      <c r="AN27" s="10"/>
    </row>
    <row r="28" spans="2:41">
      <c r="B28" s="3" t="s">
        <v>3</v>
      </c>
      <c r="C28" s="14">
        <f>C26</f>
        <v>46054</v>
      </c>
      <c r="D28" s="14">
        <f t="shared" ref="D28:AF28" si="63">D26</f>
        <v>46055</v>
      </c>
      <c r="E28" s="14">
        <f t="shared" si="63"/>
        <v>46056</v>
      </c>
      <c r="F28" s="14">
        <f t="shared" si="63"/>
        <v>46057</v>
      </c>
      <c r="G28" s="14">
        <f t="shared" si="63"/>
        <v>46058</v>
      </c>
      <c r="H28" s="14">
        <f t="shared" si="63"/>
        <v>46059</v>
      </c>
      <c r="I28" s="14">
        <f t="shared" si="63"/>
        <v>46060</v>
      </c>
      <c r="J28" s="14">
        <f t="shared" si="63"/>
        <v>46061</v>
      </c>
      <c r="K28" s="14">
        <f t="shared" si="63"/>
        <v>46062</v>
      </c>
      <c r="L28" s="14">
        <f t="shared" si="63"/>
        <v>46063</v>
      </c>
      <c r="M28" s="14">
        <f t="shared" si="63"/>
        <v>46064</v>
      </c>
      <c r="N28" s="14">
        <f t="shared" si="63"/>
        <v>46065</v>
      </c>
      <c r="O28" s="14">
        <f t="shared" si="63"/>
        <v>46066</v>
      </c>
      <c r="P28" s="14">
        <f t="shared" si="63"/>
        <v>46067</v>
      </c>
      <c r="Q28" s="14">
        <f t="shared" si="63"/>
        <v>46068</v>
      </c>
      <c r="R28" s="14">
        <f t="shared" si="63"/>
        <v>46069</v>
      </c>
      <c r="S28" s="14">
        <f t="shared" si="63"/>
        <v>46070</v>
      </c>
      <c r="T28" s="14">
        <f t="shared" si="63"/>
        <v>46071</v>
      </c>
      <c r="U28" s="14">
        <f t="shared" si="63"/>
        <v>46072</v>
      </c>
      <c r="V28" s="14">
        <f t="shared" si="63"/>
        <v>46073</v>
      </c>
      <c r="W28" s="14">
        <f t="shared" si="63"/>
        <v>46074</v>
      </c>
      <c r="X28" s="14">
        <f t="shared" si="63"/>
        <v>46075</v>
      </c>
      <c r="Y28" s="14">
        <f t="shared" si="63"/>
        <v>46076</v>
      </c>
      <c r="Z28" s="14">
        <f t="shared" si="63"/>
        <v>46077</v>
      </c>
      <c r="AA28" s="14">
        <f t="shared" si="63"/>
        <v>46078</v>
      </c>
      <c r="AB28" s="14">
        <f t="shared" si="63"/>
        <v>46079</v>
      </c>
      <c r="AC28" s="14">
        <f t="shared" si="63"/>
        <v>46080</v>
      </c>
      <c r="AD28" s="14">
        <f t="shared" si="63"/>
        <v>46081</v>
      </c>
      <c r="AE28" s="14">
        <f t="shared" si="63"/>
        <v>46082</v>
      </c>
      <c r="AF28" s="14">
        <f t="shared" si="63"/>
        <v>46083</v>
      </c>
      <c r="AG28" s="14">
        <f>AG26</f>
        <v>46084</v>
      </c>
      <c r="AH28" s="55"/>
      <c r="AI28" s="54"/>
      <c r="AJ28" s="76"/>
      <c r="AK28" s="76"/>
      <c r="AL28" s="76"/>
      <c r="AM28" s="76"/>
      <c r="AN28" s="10"/>
    </row>
    <row r="29" spans="2:41" ht="27" customHeight="1">
      <c r="B29" s="54" t="s">
        <v>8</v>
      </c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66"/>
      <c r="Z29" s="58"/>
      <c r="AA29" s="56"/>
      <c r="AB29" s="56"/>
      <c r="AC29" s="56"/>
      <c r="AD29" s="56"/>
      <c r="AE29" s="64"/>
      <c r="AF29" s="64"/>
      <c r="AG29" s="77"/>
      <c r="AH29" s="55"/>
      <c r="AI29" s="54"/>
      <c r="AJ29" s="76"/>
      <c r="AK29" s="76"/>
      <c r="AL29" s="76"/>
      <c r="AM29" s="76"/>
    </row>
    <row r="30" spans="2:41" ht="27" customHeight="1">
      <c r="B30" s="55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65"/>
      <c r="Z30" s="57"/>
      <c r="AA30" s="57"/>
      <c r="AB30" s="57"/>
      <c r="AC30" s="57"/>
      <c r="AD30" s="57"/>
      <c r="AE30" s="65"/>
      <c r="AF30" s="65"/>
      <c r="AG30" s="78"/>
      <c r="AH30" s="55"/>
      <c r="AI30" s="54"/>
      <c r="AJ30" s="76"/>
      <c r="AK30" s="76"/>
      <c r="AL30" s="76"/>
      <c r="AM30" s="76"/>
    </row>
    <row r="31" spans="2:41" ht="27" customHeight="1">
      <c r="B31" s="55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65"/>
      <c r="Z31" s="57"/>
      <c r="AA31" s="57"/>
      <c r="AB31" s="57"/>
      <c r="AC31" s="57"/>
      <c r="AD31" s="57"/>
      <c r="AE31" s="65"/>
      <c r="AF31" s="65"/>
      <c r="AG31" s="78"/>
      <c r="AH31" s="55"/>
      <c r="AI31" s="54"/>
      <c r="AJ31" s="76"/>
      <c r="AK31" s="76"/>
      <c r="AL31" s="76"/>
      <c r="AM31" s="76"/>
    </row>
    <row r="32" spans="2:41">
      <c r="B32" s="3" t="s">
        <v>9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>
        <f>COUNTIF(C32:AG32,"○")</f>
        <v>0</v>
      </c>
      <c r="AI32" s="13">
        <f>AK32-AJ32</f>
        <v>46084</v>
      </c>
      <c r="AJ32" s="3">
        <f>COUNTIF(B32:AF32,"×")</f>
        <v>0</v>
      </c>
      <c r="AK32" s="17">
        <f>MAX(AC26:AG26)</f>
        <v>46084</v>
      </c>
      <c r="AL32" s="3">
        <f>COUNTIF(C27:AG27,7)+COUNTIF(C27:AG27,1)</f>
        <v>9</v>
      </c>
      <c r="AM32" s="3" t="str">
        <f>IF(AH32&gt;=AL32,"○","×")</f>
        <v>×</v>
      </c>
    </row>
    <row r="33" spans="2:41" ht="27" customHeight="1"/>
    <row r="34" spans="2:41" ht="18.75" customHeight="1">
      <c r="B34" s="3" t="s">
        <v>1</v>
      </c>
      <c r="C34" s="61">
        <f>DATE($AD$4,$AE$4+3,1)</f>
        <v>46082</v>
      </c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3"/>
      <c r="AH34" s="54" t="s">
        <v>10</v>
      </c>
      <c r="AI34" s="54" t="s">
        <v>16</v>
      </c>
      <c r="AJ34" s="76" t="s">
        <v>31</v>
      </c>
      <c r="AK34" s="76" t="s">
        <v>33</v>
      </c>
      <c r="AL34" s="76" t="s">
        <v>32</v>
      </c>
      <c r="AM34" s="76" t="s">
        <v>34</v>
      </c>
      <c r="AO34" s="16"/>
    </row>
    <row r="35" spans="2:41">
      <c r="B35" s="3" t="s">
        <v>2</v>
      </c>
      <c r="C35" s="13">
        <f>DATE($AD$4,$AE$4+3,1)</f>
        <v>46082</v>
      </c>
      <c r="D35" s="13">
        <f>DATE($AD$4,$AE$4+3,2)</f>
        <v>46083</v>
      </c>
      <c r="E35" s="13">
        <f>DATE($AD$4,$AE$4+3,3)</f>
        <v>46084</v>
      </c>
      <c r="F35" s="13">
        <f>DATE($AD$4,$AE$4+3,4)</f>
        <v>46085</v>
      </c>
      <c r="G35" s="13">
        <f>DATE($AD$4,$AE$4+3,5)</f>
        <v>46086</v>
      </c>
      <c r="H35" s="13">
        <f>DATE($AD$4,$AE$4+3,6)</f>
        <v>46087</v>
      </c>
      <c r="I35" s="13">
        <f>DATE($AD$4,$AE$4+3,7)</f>
        <v>46088</v>
      </c>
      <c r="J35" s="13">
        <f>DATE($AD$4,$AE$4+3,8)</f>
        <v>46089</v>
      </c>
      <c r="K35" s="13">
        <f>DATE($AD$4,$AE$4+3,9)</f>
        <v>46090</v>
      </c>
      <c r="L35" s="13">
        <f>DATE($AD$4,$AE$4+3,10)</f>
        <v>46091</v>
      </c>
      <c r="M35" s="13">
        <f>DATE($AD$4,$AE$4+3,11)</f>
        <v>46092</v>
      </c>
      <c r="N35" s="13">
        <f>DATE($AD$4,$AE$4+3,12)</f>
        <v>46093</v>
      </c>
      <c r="O35" s="13">
        <f>DATE($AD$4,$AE$4+3,13)</f>
        <v>46094</v>
      </c>
      <c r="P35" s="13">
        <f>DATE($AD$4,$AE$4+3,14)</f>
        <v>46095</v>
      </c>
      <c r="Q35" s="13">
        <f>DATE($AD$4,$AE$4+3,15)</f>
        <v>46096</v>
      </c>
      <c r="R35" s="13">
        <f>DATE($AD$4,$AE$4+3,16)</f>
        <v>46097</v>
      </c>
      <c r="S35" s="13">
        <f>DATE($AD$4,$AE$4+3,17)</f>
        <v>46098</v>
      </c>
      <c r="T35" s="13">
        <f>DATE($AD$4,$AE$4+3,18)</f>
        <v>46099</v>
      </c>
      <c r="U35" s="13">
        <f>DATE($AD$4,$AE$4+3,19)</f>
        <v>46100</v>
      </c>
      <c r="V35" s="13">
        <f>DATE($AD$4,$AE$4+3,20)</f>
        <v>46101</v>
      </c>
      <c r="W35" s="13">
        <f>DATE($AD$4,$AE$4+3,21)</f>
        <v>46102</v>
      </c>
      <c r="X35" s="13">
        <f>DATE($AD$4,$AE$4+3,22)</f>
        <v>46103</v>
      </c>
      <c r="Y35" s="13">
        <f>DATE($AD$4,$AE$4+3,23)</f>
        <v>46104</v>
      </c>
      <c r="Z35" s="13">
        <f>DATE($AD$4,$AE$4+3,24)</f>
        <v>46105</v>
      </c>
      <c r="AA35" s="13">
        <f>DATE($AD$4,$AE$4+3,25)</f>
        <v>46106</v>
      </c>
      <c r="AB35" s="13">
        <f>DATE($AD$4,$AE$4+3,26)</f>
        <v>46107</v>
      </c>
      <c r="AC35" s="13">
        <f>DATE($AD$4,$AE$4+3,27)</f>
        <v>46108</v>
      </c>
      <c r="AD35" s="13">
        <f>DATE($AD$4,$AE$4+3,28)</f>
        <v>46109</v>
      </c>
      <c r="AE35" s="13">
        <f>DATE($AD$4,$AE$4+3,29)</f>
        <v>46110</v>
      </c>
      <c r="AF35" s="13">
        <f>DATE($AD$4,$AE$4+3,30)</f>
        <v>46111</v>
      </c>
      <c r="AG35" s="13">
        <f>DATE($AD$4,$AE$4+3,31)</f>
        <v>46112</v>
      </c>
      <c r="AH35" s="55"/>
      <c r="AI35" s="54"/>
      <c r="AJ35" s="76"/>
      <c r="AK35" s="76"/>
      <c r="AL35" s="76"/>
      <c r="AM35" s="76"/>
    </row>
    <row r="36" spans="2:41" hidden="1">
      <c r="B36" s="3"/>
      <c r="C36" s="15">
        <f>WEEKDAY(C35)</f>
        <v>1</v>
      </c>
      <c r="D36" s="15">
        <f t="shared" ref="D36" si="64">WEEKDAY(D35)</f>
        <v>2</v>
      </c>
      <c r="E36" s="15">
        <f t="shared" ref="E36" si="65">WEEKDAY(E35)</f>
        <v>3</v>
      </c>
      <c r="F36" s="15">
        <f t="shared" ref="F36" si="66">WEEKDAY(F35)</f>
        <v>4</v>
      </c>
      <c r="G36" s="15">
        <f t="shared" ref="G36" si="67">WEEKDAY(G35)</f>
        <v>5</v>
      </c>
      <c r="H36" s="15">
        <f t="shared" ref="H36" si="68">WEEKDAY(H35)</f>
        <v>6</v>
      </c>
      <c r="I36" s="15">
        <f t="shared" ref="I36" si="69">WEEKDAY(I35)</f>
        <v>7</v>
      </c>
      <c r="J36" s="15">
        <f t="shared" ref="J36" si="70">WEEKDAY(J35)</f>
        <v>1</v>
      </c>
      <c r="K36" s="15">
        <f t="shared" ref="K36" si="71">WEEKDAY(K35)</f>
        <v>2</v>
      </c>
      <c r="L36" s="15">
        <f t="shared" ref="L36" si="72">WEEKDAY(L35)</f>
        <v>3</v>
      </c>
      <c r="M36" s="15">
        <f t="shared" ref="M36" si="73">WEEKDAY(M35)</f>
        <v>4</v>
      </c>
      <c r="N36" s="15">
        <f t="shared" ref="N36" si="74">WEEKDAY(N35)</f>
        <v>5</v>
      </c>
      <c r="O36" s="15">
        <f t="shared" ref="O36" si="75">WEEKDAY(O35)</f>
        <v>6</v>
      </c>
      <c r="P36" s="15">
        <f t="shared" ref="P36" si="76">WEEKDAY(P35)</f>
        <v>7</v>
      </c>
      <c r="Q36" s="15">
        <f t="shared" ref="Q36" si="77">WEEKDAY(Q35)</f>
        <v>1</v>
      </c>
      <c r="R36" s="15">
        <f t="shared" ref="R36" si="78">WEEKDAY(R35)</f>
        <v>2</v>
      </c>
      <c r="S36" s="15">
        <f t="shared" ref="S36" si="79">WEEKDAY(S35)</f>
        <v>3</v>
      </c>
      <c r="T36" s="15">
        <f t="shared" ref="T36" si="80">WEEKDAY(T35)</f>
        <v>4</v>
      </c>
      <c r="U36" s="15">
        <f t="shared" ref="U36" si="81">WEEKDAY(U35)</f>
        <v>5</v>
      </c>
      <c r="V36" s="15">
        <f t="shared" ref="V36" si="82">WEEKDAY(V35)</f>
        <v>6</v>
      </c>
      <c r="W36" s="15">
        <f t="shared" ref="W36" si="83">WEEKDAY(W35)</f>
        <v>7</v>
      </c>
      <c r="X36" s="15">
        <f t="shared" ref="X36" si="84">WEEKDAY(X35)</f>
        <v>1</v>
      </c>
      <c r="Y36" s="15">
        <f t="shared" ref="Y36" si="85">WEEKDAY(Y35)</f>
        <v>2</v>
      </c>
      <c r="Z36" s="15">
        <f t="shared" ref="Z36" si="86">WEEKDAY(Z35)</f>
        <v>3</v>
      </c>
      <c r="AA36" s="15">
        <f t="shared" ref="AA36" si="87">WEEKDAY(AA35)</f>
        <v>4</v>
      </c>
      <c r="AB36" s="15">
        <f t="shared" ref="AB36" si="88">WEEKDAY(AB35)</f>
        <v>5</v>
      </c>
      <c r="AC36" s="15">
        <f t="shared" ref="AC36" si="89">WEEKDAY(AC35)</f>
        <v>6</v>
      </c>
      <c r="AD36" s="15">
        <f t="shared" ref="AD36" si="90">WEEKDAY(AD35)</f>
        <v>7</v>
      </c>
      <c r="AE36" s="15">
        <f t="shared" ref="AE36" si="91">WEEKDAY(AE35)</f>
        <v>1</v>
      </c>
      <c r="AF36" s="15">
        <f t="shared" ref="AF36" si="92">WEEKDAY(AF35)</f>
        <v>2</v>
      </c>
      <c r="AG36" s="15">
        <f t="shared" ref="AG36" si="93">WEEKDAY(AG35)</f>
        <v>3</v>
      </c>
      <c r="AH36" s="55"/>
      <c r="AI36" s="54"/>
      <c r="AJ36" s="76"/>
      <c r="AK36" s="76"/>
      <c r="AL36" s="76"/>
      <c r="AM36" s="76"/>
      <c r="AN36" s="10"/>
    </row>
    <row r="37" spans="2:41">
      <c r="B37" s="3" t="s">
        <v>3</v>
      </c>
      <c r="C37" s="14">
        <f>C35</f>
        <v>46082</v>
      </c>
      <c r="D37" s="14">
        <f t="shared" ref="D37:AG37" si="94">D35</f>
        <v>46083</v>
      </c>
      <c r="E37" s="14">
        <f t="shared" si="94"/>
        <v>46084</v>
      </c>
      <c r="F37" s="14">
        <f t="shared" si="94"/>
        <v>46085</v>
      </c>
      <c r="G37" s="14">
        <f t="shared" si="94"/>
        <v>46086</v>
      </c>
      <c r="H37" s="14">
        <f t="shared" si="94"/>
        <v>46087</v>
      </c>
      <c r="I37" s="14">
        <f t="shared" si="94"/>
        <v>46088</v>
      </c>
      <c r="J37" s="14">
        <f t="shared" si="94"/>
        <v>46089</v>
      </c>
      <c r="K37" s="14">
        <f t="shared" si="94"/>
        <v>46090</v>
      </c>
      <c r="L37" s="14">
        <f t="shared" si="94"/>
        <v>46091</v>
      </c>
      <c r="M37" s="14">
        <f t="shared" si="94"/>
        <v>46092</v>
      </c>
      <c r="N37" s="14">
        <f t="shared" si="94"/>
        <v>46093</v>
      </c>
      <c r="O37" s="14">
        <f t="shared" si="94"/>
        <v>46094</v>
      </c>
      <c r="P37" s="14">
        <f t="shared" si="94"/>
        <v>46095</v>
      </c>
      <c r="Q37" s="14">
        <f t="shared" si="94"/>
        <v>46096</v>
      </c>
      <c r="R37" s="14">
        <f t="shared" si="94"/>
        <v>46097</v>
      </c>
      <c r="S37" s="14">
        <f t="shared" si="94"/>
        <v>46098</v>
      </c>
      <c r="T37" s="14">
        <f t="shared" si="94"/>
        <v>46099</v>
      </c>
      <c r="U37" s="14">
        <f t="shared" si="94"/>
        <v>46100</v>
      </c>
      <c r="V37" s="14">
        <f t="shared" si="94"/>
        <v>46101</v>
      </c>
      <c r="W37" s="14">
        <f t="shared" si="94"/>
        <v>46102</v>
      </c>
      <c r="X37" s="14">
        <f t="shared" si="94"/>
        <v>46103</v>
      </c>
      <c r="Y37" s="14">
        <f t="shared" si="94"/>
        <v>46104</v>
      </c>
      <c r="Z37" s="14">
        <f t="shared" si="94"/>
        <v>46105</v>
      </c>
      <c r="AA37" s="14">
        <f t="shared" si="94"/>
        <v>46106</v>
      </c>
      <c r="AB37" s="14">
        <f t="shared" si="94"/>
        <v>46107</v>
      </c>
      <c r="AC37" s="14">
        <f t="shared" si="94"/>
        <v>46108</v>
      </c>
      <c r="AD37" s="14">
        <f t="shared" si="94"/>
        <v>46109</v>
      </c>
      <c r="AE37" s="14">
        <f t="shared" si="94"/>
        <v>46110</v>
      </c>
      <c r="AF37" s="14">
        <f t="shared" si="94"/>
        <v>46111</v>
      </c>
      <c r="AG37" s="14">
        <f t="shared" si="94"/>
        <v>46112</v>
      </c>
      <c r="AH37" s="55"/>
      <c r="AI37" s="54"/>
      <c r="AJ37" s="76"/>
      <c r="AK37" s="76"/>
      <c r="AL37" s="76"/>
      <c r="AM37" s="76"/>
      <c r="AN37" s="10"/>
    </row>
    <row r="38" spans="2:41" ht="27" customHeight="1">
      <c r="B38" s="54" t="s">
        <v>8</v>
      </c>
      <c r="C38" s="66"/>
      <c r="D38" s="64"/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7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59"/>
      <c r="AH38" s="55"/>
      <c r="AI38" s="54"/>
      <c r="AJ38" s="76"/>
      <c r="AK38" s="76"/>
      <c r="AL38" s="76"/>
      <c r="AM38" s="76"/>
    </row>
    <row r="39" spans="2:41" ht="27" customHeight="1">
      <c r="B39" s="55"/>
      <c r="C39" s="65"/>
      <c r="D39" s="65"/>
      <c r="E39" s="65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9"/>
      <c r="AH39" s="55"/>
      <c r="AI39" s="54"/>
      <c r="AJ39" s="76"/>
      <c r="AK39" s="76"/>
      <c r="AL39" s="76"/>
      <c r="AM39" s="76"/>
    </row>
    <row r="40" spans="2:41" ht="27" customHeight="1">
      <c r="B40" s="55"/>
      <c r="C40" s="65"/>
      <c r="D40" s="65"/>
      <c r="E40" s="65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9"/>
      <c r="AH40" s="55"/>
      <c r="AI40" s="54"/>
      <c r="AJ40" s="76"/>
      <c r="AK40" s="76"/>
      <c r="AL40" s="76"/>
      <c r="AM40" s="76"/>
    </row>
    <row r="41" spans="2:41">
      <c r="B41" s="3" t="s">
        <v>9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>
        <f>COUNTIF(C41:AG41,"○")</f>
        <v>0</v>
      </c>
      <c r="AI41" s="13">
        <f>AK41-AJ41</f>
        <v>46112</v>
      </c>
      <c r="AJ41" s="3">
        <f>COUNTIF(B41:AF41,"×")</f>
        <v>0</v>
      </c>
      <c r="AK41" s="17">
        <f>MAX(AC35:AG35)</f>
        <v>46112</v>
      </c>
      <c r="AL41" s="3">
        <f>COUNTIF(C36:AG36,7)+COUNTIF(C36:AG36,1)</f>
        <v>9</v>
      </c>
      <c r="AM41" s="3" t="str">
        <f>IF(AH41&gt;=AL41,"○","×")</f>
        <v>×</v>
      </c>
    </row>
    <row r="42" spans="2:41" ht="27" customHeight="1"/>
    <row r="43" spans="2:41" ht="18.75" customHeight="1">
      <c r="B43" s="3" t="s">
        <v>1</v>
      </c>
      <c r="C43" s="61">
        <f>DATE($AD$4,$AE$4+4,1)</f>
        <v>46113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3"/>
      <c r="AH43" s="54" t="s">
        <v>10</v>
      </c>
      <c r="AI43" s="54" t="s">
        <v>16</v>
      </c>
      <c r="AJ43" s="76" t="s">
        <v>31</v>
      </c>
      <c r="AK43" s="76" t="s">
        <v>33</v>
      </c>
      <c r="AL43" s="76" t="s">
        <v>32</v>
      </c>
      <c r="AM43" s="76" t="s">
        <v>34</v>
      </c>
      <c r="AO43" s="16"/>
    </row>
    <row r="44" spans="2:41">
      <c r="B44" s="3" t="s">
        <v>2</v>
      </c>
      <c r="C44" s="13">
        <f>DATE($AD$4,$AE$4+4,1)</f>
        <v>46113</v>
      </c>
      <c r="D44" s="13">
        <f>DATE($AD$4,$AE$4+4,2)</f>
        <v>46114</v>
      </c>
      <c r="E44" s="13">
        <f>DATE($AD$4,$AE$4+4,3)</f>
        <v>46115</v>
      </c>
      <c r="F44" s="13">
        <f>DATE($AD$4,$AE$4+4,4)</f>
        <v>46116</v>
      </c>
      <c r="G44" s="13">
        <f>DATE($AD$4,$AE$4+4,5)</f>
        <v>46117</v>
      </c>
      <c r="H44" s="13">
        <f>DATE($AD$4,$AE$4+4,6)</f>
        <v>46118</v>
      </c>
      <c r="I44" s="13">
        <f>DATE($AD$4,$AE$4+4,7)</f>
        <v>46119</v>
      </c>
      <c r="J44" s="13">
        <f>DATE($AD$4,$AE$4+4,8)</f>
        <v>46120</v>
      </c>
      <c r="K44" s="13">
        <f>DATE($AD$4,$AE$4+4,9)</f>
        <v>46121</v>
      </c>
      <c r="L44" s="13">
        <f>DATE($AD$4,$AE$4+4,10)</f>
        <v>46122</v>
      </c>
      <c r="M44" s="13">
        <f>DATE($AD$4,$AE$4+4,11)</f>
        <v>46123</v>
      </c>
      <c r="N44" s="13">
        <f>DATE($AD$4,$AE$4+4,12)</f>
        <v>46124</v>
      </c>
      <c r="O44" s="13">
        <f>DATE($AD$4,$AE$4+4,13)</f>
        <v>46125</v>
      </c>
      <c r="P44" s="13">
        <f>DATE($AD$4,$AE$4+4,14)</f>
        <v>46126</v>
      </c>
      <c r="Q44" s="13">
        <f>DATE($AD$4,$AE$4+4,15)</f>
        <v>46127</v>
      </c>
      <c r="R44" s="13">
        <f>DATE($AD$4,$AE$4+4,16)</f>
        <v>46128</v>
      </c>
      <c r="S44" s="13">
        <f>DATE($AD$4,$AE$4+4,17)</f>
        <v>46129</v>
      </c>
      <c r="T44" s="13">
        <f>DATE($AD$4,$AE$4+4,18)</f>
        <v>46130</v>
      </c>
      <c r="U44" s="13">
        <f>DATE($AD$4,$AE$4+4,19)</f>
        <v>46131</v>
      </c>
      <c r="V44" s="13">
        <f>DATE($AD$4,$AE$4+4,20)</f>
        <v>46132</v>
      </c>
      <c r="W44" s="13">
        <f>DATE($AD$4,$AE$4+4,21)</f>
        <v>46133</v>
      </c>
      <c r="X44" s="13">
        <f>DATE($AD$4,$AE$4+4,22)</f>
        <v>46134</v>
      </c>
      <c r="Y44" s="13">
        <f>DATE($AD$4,$AE$4+4,23)</f>
        <v>46135</v>
      </c>
      <c r="Z44" s="13">
        <f>DATE($AD$4,$AE$4+4,24)</f>
        <v>46136</v>
      </c>
      <c r="AA44" s="13">
        <f>DATE($AD$4,$AE$4+4,25)</f>
        <v>46137</v>
      </c>
      <c r="AB44" s="13">
        <f>DATE($AD$4,$AE$4+4,26)</f>
        <v>46138</v>
      </c>
      <c r="AC44" s="13">
        <f>DATE($AD$4,$AE$4+4,27)</f>
        <v>46139</v>
      </c>
      <c r="AD44" s="13">
        <f>DATE($AD$4,$AE$4+4,28)</f>
        <v>46140</v>
      </c>
      <c r="AE44" s="13">
        <f>DATE($AD$4,$AE$4+4,29)</f>
        <v>46141</v>
      </c>
      <c r="AF44" s="13">
        <f>DATE($AD$4,$AE$4+4,30)</f>
        <v>46142</v>
      </c>
      <c r="AG44" s="13">
        <f>DATE($AD$4,$AE$4+4,31)</f>
        <v>46143</v>
      </c>
      <c r="AH44" s="55"/>
      <c r="AI44" s="54"/>
      <c r="AJ44" s="76"/>
      <c r="AK44" s="76"/>
      <c r="AL44" s="76"/>
      <c r="AM44" s="76"/>
    </row>
    <row r="45" spans="2:41" hidden="1">
      <c r="B45" s="3"/>
      <c r="C45" s="15">
        <f>WEEKDAY(C44)</f>
        <v>4</v>
      </c>
      <c r="D45" s="15">
        <f t="shared" ref="D45" si="95">WEEKDAY(D44)</f>
        <v>5</v>
      </c>
      <c r="E45" s="15">
        <f t="shared" ref="E45" si="96">WEEKDAY(E44)</f>
        <v>6</v>
      </c>
      <c r="F45" s="15">
        <f t="shared" ref="F45" si="97">WEEKDAY(F44)</f>
        <v>7</v>
      </c>
      <c r="G45" s="15">
        <f t="shared" ref="G45" si="98">WEEKDAY(G44)</f>
        <v>1</v>
      </c>
      <c r="H45" s="15">
        <f t="shared" ref="H45" si="99">WEEKDAY(H44)</f>
        <v>2</v>
      </c>
      <c r="I45" s="15">
        <f t="shared" ref="I45" si="100">WEEKDAY(I44)</f>
        <v>3</v>
      </c>
      <c r="J45" s="15">
        <f t="shared" ref="J45" si="101">WEEKDAY(J44)</f>
        <v>4</v>
      </c>
      <c r="K45" s="15">
        <f t="shared" ref="K45" si="102">WEEKDAY(K44)</f>
        <v>5</v>
      </c>
      <c r="L45" s="15">
        <f t="shared" ref="L45" si="103">WEEKDAY(L44)</f>
        <v>6</v>
      </c>
      <c r="M45" s="15">
        <f t="shared" ref="M45" si="104">WEEKDAY(M44)</f>
        <v>7</v>
      </c>
      <c r="N45" s="15">
        <f t="shared" ref="N45" si="105">WEEKDAY(N44)</f>
        <v>1</v>
      </c>
      <c r="O45" s="15">
        <f t="shared" ref="O45" si="106">WEEKDAY(O44)</f>
        <v>2</v>
      </c>
      <c r="P45" s="15">
        <f t="shared" ref="P45" si="107">WEEKDAY(P44)</f>
        <v>3</v>
      </c>
      <c r="Q45" s="15">
        <f t="shared" ref="Q45" si="108">WEEKDAY(Q44)</f>
        <v>4</v>
      </c>
      <c r="R45" s="15">
        <f t="shared" ref="R45" si="109">WEEKDAY(R44)</f>
        <v>5</v>
      </c>
      <c r="S45" s="15">
        <f t="shared" ref="S45" si="110">WEEKDAY(S44)</f>
        <v>6</v>
      </c>
      <c r="T45" s="15">
        <f t="shared" ref="T45" si="111">WEEKDAY(T44)</f>
        <v>7</v>
      </c>
      <c r="U45" s="15">
        <f t="shared" ref="U45" si="112">WEEKDAY(U44)</f>
        <v>1</v>
      </c>
      <c r="V45" s="15">
        <f t="shared" ref="V45" si="113">WEEKDAY(V44)</f>
        <v>2</v>
      </c>
      <c r="W45" s="15">
        <f t="shared" ref="W45" si="114">WEEKDAY(W44)</f>
        <v>3</v>
      </c>
      <c r="X45" s="15">
        <f t="shared" ref="X45" si="115">WEEKDAY(X44)</f>
        <v>4</v>
      </c>
      <c r="Y45" s="15">
        <f t="shared" ref="Y45" si="116">WEEKDAY(Y44)</f>
        <v>5</v>
      </c>
      <c r="Z45" s="15">
        <f t="shared" ref="Z45" si="117">WEEKDAY(Z44)</f>
        <v>6</v>
      </c>
      <c r="AA45" s="15">
        <f t="shared" ref="AA45" si="118">WEEKDAY(AA44)</f>
        <v>7</v>
      </c>
      <c r="AB45" s="15">
        <f t="shared" ref="AB45" si="119">WEEKDAY(AB44)</f>
        <v>1</v>
      </c>
      <c r="AC45" s="15">
        <f t="shared" ref="AC45" si="120">WEEKDAY(AC44)</f>
        <v>2</v>
      </c>
      <c r="AD45" s="15">
        <f t="shared" ref="AD45" si="121">WEEKDAY(AD44)</f>
        <v>3</v>
      </c>
      <c r="AE45" s="15">
        <f t="shared" ref="AE45" si="122">WEEKDAY(AE44)</f>
        <v>4</v>
      </c>
      <c r="AF45" s="15">
        <f t="shared" ref="AF45" si="123">WEEKDAY(AF44)</f>
        <v>5</v>
      </c>
      <c r="AG45" s="15">
        <f t="shared" ref="AG45" si="124">WEEKDAY(AG44)</f>
        <v>6</v>
      </c>
      <c r="AH45" s="55"/>
      <c r="AI45" s="54"/>
      <c r="AJ45" s="76"/>
      <c r="AK45" s="76"/>
      <c r="AL45" s="76"/>
      <c r="AM45" s="76"/>
      <c r="AN45" s="10"/>
    </row>
    <row r="46" spans="2:41">
      <c r="B46" s="3" t="s">
        <v>3</v>
      </c>
      <c r="C46" s="14">
        <f>C44</f>
        <v>46113</v>
      </c>
      <c r="D46" s="14">
        <f t="shared" ref="D46:AG46" si="125">D44</f>
        <v>46114</v>
      </c>
      <c r="E46" s="14">
        <f t="shared" si="125"/>
        <v>46115</v>
      </c>
      <c r="F46" s="14">
        <f t="shared" si="125"/>
        <v>46116</v>
      </c>
      <c r="G46" s="14">
        <f t="shared" si="125"/>
        <v>46117</v>
      </c>
      <c r="H46" s="14">
        <f t="shared" si="125"/>
        <v>46118</v>
      </c>
      <c r="I46" s="14">
        <f t="shared" si="125"/>
        <v>46119</v>
      </c>
      <c r="J46" s="14">
        <f t="shared" si="125"/>
        <v>46120</v>
      </c>
      <c r="K46" s="14">
        <f t="shared" si="125"/>
        <v>46121</v>
      </c>
      <c r="L46" s="14">
        <f t="shared" si="125"/>
        <v>46122</v>
      </c>
      <c r="M46" s="14">
        <f t="shared" si="125"/>
        <v>46123</v>
      </c>
      <c r="N46" s="14">
        <f t="shared" si="125"/>
        <v>46124</v>
      </c>
      <c r="O46" s="14">
        <f t="shared" si="125"/>
        <v>46125</v>
      </c>
      <c r="P46" s="14">
        <f t="shared" si="125"/>
        <v>46126</v>
      </c>
      <c r="Q46" s="14">
        <f t="shared" si="125"/>
        <v>46127</v>
      </c>
      <c r="R46" s="14">
        <f t="shared" si="125"/>
        <v>46128</v>
      </c>
      <c r="S46" s="14">
        <f t="shared" si="125"/>
        <v>46129</v>
      </c>
      <c r="T46" s="14">
        <f t="shared" si="125"/>
        <v>46130</v>
      </c>
      <c r="U46" s="14">
        <f t="shared" si="125"/>
        <v>46131</v>
      </c>
      <c r="V46" s="14">
        <f t="shared" si="125"/>
        <v>46132</v>
      </c>
      <c r="W46" s="14">
        <f t="shared" si="125"/>
        <v>46133</v>
      </c>
      <c r="X46" s="14">
        <f t="shared" si="125"/>
        <v>46134</v>
      </c>
      <c r="Y46" s="14">
        <f t="shared" si="125"/>
        <v>46135</v>
      </c>
      <c r="Z46" s="14">
        <f t="shared" si="125"/>
        <v>46136</v>
      </c>
      <c r="AA46" s="14">
        <f t="shared" si="125"/>
        <v>46137</v>
      </c>
      <c r="AB46" s="14">
        <f t="shared" si="125"/>
        <v>46138</v>
      </c>
      <c r="AC46" s="14">
        <f t="shared" si="125"/>
        <v>46139</v>
      </c>
      <c r="AD46" s="14">
        <f t="shared" si="125"/>
        <v>46140</v>
      </c>
      <c r="AE46" s="14">
        <f t="shared" si="125"/>
        <v>46141</v>
      </c>
      <c r="AF46" s="14">
        <f t="shared" si="125"/>
        <v>46142</v>
      </c>
      <c r="AG46" s="14">
        <f t="shared" si="125"/>
        <v>46143</v>
      </c>
      <c r="AH46" s="55"/>
      <c r="AI46" s="54"/>
      <c r="AJ46" s="76"/>
      <c r="AK46" s="76"/>
      <c r="AL46" s="76"/>
      <c r="AM46" s="76"/>
      <c r="AN46" s="10"/>
    </row>
    <row r="47" spans="2:41" ht="27" customHeight="1">
      <c r="B47" s="54" t="s">
        <v>8</v>
      </c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6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9"/>
      <c r="AH47" s="55"/>
      <c r="AI47" s="54"/>
      <c r="AJ47" s="76"/>
      <c r="AK47" s="76"/>
      <c r="AL47" s="76"/>
      <c r="AM47" s="76"/>
    </row>
    <row r="48" spans="2:41" ht="27" customHeight="1">
      <c r="B48" s="55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65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9"/>
      <c r="AH48" s="55"/>
      <c r="AI48" s="54"/>
      <c r="AJ48" s="76"/>
      <c r="AK48" s="76"/>
      <c r="AL48" s="76"/>
      <c r="AM48" s="76"/>
    </row>
    <row r="49" spans="2:41" ht="27" customHeight="1">
      <c r="B49" s="55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65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9"/>
      <c r="AH49" s="55"/>
      <c r="AI49" s="54"/>
      <c r="AJ49" s="76"/>
      <c r="AK49" s="76"/>
      <c r="AL49" s="76"/>
      <c r="AM49" s="76"/>
    </row>
    <row r="50" spans="2:41">
      <c r="B50" s="3" t="s">
        <v>9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>
        <f>COUNTIF(C50:AG50,"○")</f>
        <v>0</v>
      </c>
      <c r="AI50" s="13">
        <f>AK50-AJ50</f>
        <v>46143</v>
      </c>
      <c r="AJ50" s="3">
        <f>COUNTIF(B50:AF50,"×")</f>
        <v>0</v>
      </c>
      <c r="AK50" s="17">
        <f>MAX(AC44:AG44)</f>
        <v>46143</v>
      </c>
      <c r="AL50" s="3">
        <f>COUNTIF(C45:AG45,7)+COUNTIF(C45:AG45,1)</f>
        <v>8</v>
      </c>
      <c r="AM50" s="3" t="str">
        <f>IF(AH50&gt;=AL50,"○","×")</f>
        <v>×</v>
      </c>
      <c r="AN50" s="16"/>
    </row>
    <row r="51" spans="2:41" ht="27" customHeight="1"/>
    <row r="52" spans="2:41" ht="18.75" customHeight="1">
      <c r="B52" s="3" t="s">
        <v>1</v>
      </c>
      <c r="C52" s="61">
        <f>DATE($AD$4,$AE$4+5,1)</f>
        <v>46143</v>
      </c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3"/>
      <c r="AH52" s="54" t="s">
        <v>10</v>
      </c>
      <c r="AI52" s="54" t="s">
        <v>16</v>
      </c>
      <c r="AJ52" s="76" t="s">
        <v>31</v>
      </c>
      <c r="AK52" s="76" t="s">
        <v>33</v>
      </c>
      <c r="AL52" s="76" t="s">
        <v>32</v>
      </c>
      <c r="AM52" s="76" t="s">
        <v>34</v>
      </c>
      <c r="AO52" s="16"/>
    </row>
    <row r="53" spans="2:41">
      <c r="B53" s="3" t="s">
        <v>2</v>
      </c>
      <c r="C53" s="13">
        <f>DATE($AD$4,$AE$4+5,1)</f>
        <v>46143</v>
      </c>
      <c r="D53" s="13">
        <f>DATE($AD$4,$AE$4+5,2)</f>
        <v>46144</v>
      </c>
      <c r="E53" s="13">
        <f>DATE($AD$4,$AE$4+5,3)</f>
        <v>46145</v>
      </c>
      <c r="F53" s="13">
        <f>DATE($AD$4,$AE$4+5,4)</f>
        <v>46146</v>
      </c>
      <c r="G53" s="13">
        <f>DATE($AD$4,$AE$4+5,5)</f>
        <v>46147</v>
      </c>
      <c r="H53" s="13">
        <f>DATE($AD$4,$AE$4+5,6)</f>
        <v>46148</v>
      </c>
      <c r="I53" s="13">
        <f>DATE($AD$4,$AE$4+5,7)</f>
        <v>46149</v>
      </c>
      <c r="J53" s="13">
        <f>DATE($AD$4,$AE$4+5,8)</f>
        <v>46150</v>
      </c>
      <c r="K53" s="13">
        <f>DATE($AD$4,$AE$4+5,9)</f>
        <v>46151</v>
      </c>
      <c r="L53" s="13">
        <f>DATE($AD$4,$AE$4+5,10)</f>
        <v>46152</v>
      </c>
      <c r="M53" s="13">
        <f>DATE($AD$4,$AE$4+5,11)</f>
        <v>46153</v>
      </c>
      <c r="N53" s="13">
        <f>DATE($AD$4,$AE$4+5,12)</f>
        <v>46154</v>
      </c>
      <c r="O53" s="13">
        <f>DATE($AD$4,$AE$4+5,13)</f>
        <v>46155</v>
      </c>
      <c r="P53" s="13">
        <f>DATE($AD$4,$AE$4+5,14)</f>
        <v>46156</v>
      </c>
      <c r="Q53" s="13">
        <f>DATE($AD$4,$AE$4+5,15)</f>
        <v>46157</v>
      </c>
      <c r="R53" s="13">
        <f>DATE($AD$4,$AE$4+5,16)</f>
        <v>46158</v>
      </c>
      <c r="S53" s="13">
        <f>DATE($AD$4,$AE$4+5,17)</f>
        <v>46159</v>
      </c>
      <c r="T53" s="13">
        <f>DATE($AD$4,$AE$4+5,18)</f>
        <v>46160</v>
      </c>
      <c r="U53" s="13">
        <f>DATE($AD$4,$AE$4+5,19)</f>
        <v>46161</v>
      </c>
      <c r="V53" s="13">
        <f>DATE($AD$4,$AE$4+5,20)</f>
        <v>46162</v>
      </c>
      <c r="W53" s="13">
        <f>DATE($AD$4,$AE$4+5,21)</f>
        <v>46163</v>
      </c>
      <c r="X53" s="13">
        <f>DATE($AD$4,$AE$4+5,22)</f>
        <v>46164</v>
      </c>
      <c r="Y53" s="13">
        <f>DATE($AD$4,$AE$4+5,23)</f>
        <v>46165</v>
      </c>
      <c r="Z53" s="13">
        <f>DATE($AD$4,$AE$4+5,24)</f>
        <v>46166</v>
      </c>
      <c r="AA53" s="13">
        <f>DATE($AD$4,$AE$4+5,25)</f>
        <v>46167</v>
      </c>
      <c r="AB53" s="13">
        <f>DATE($AD$4,$AE$4+5,26)</f>
        <v>46168</v>
      </c>
      <c r="AC53" s="13">
        <f>DATE($AD$4,$AE$4+5,27)</f>
        <v>46169</v>
      </c>
      <c r="AD53" s="13">
        <f>DATE($AD$4,$AE$4+5,28)</f>
        <v>46170</v>
      </c>
      <c r="AE53" s="13">
        <f>DATE($AD$4,$AE$4+5,29)</f>
        <v>46171</v>
      </c>
      <c r="AF53" s="13">
        <f>DATE($AD$4,$AE$4+5,30)</f>
        <v>46172</v>
      </c>
      <c r="AG53" s="13">
        <f>DATE($AD$4,$AE$4+5,31)</f>
        <v>46173</v>
      </c>
      <c r="AH53" s="55"/>
      <c r="AI53" s="54"/>
      <c r="AJ53" s="76"/>
      <c r="AK53" s="76"/>
      <c r="AL53" s="76"/>
      <c r="AM53" s="76"/>
    </row>
    <row r="54" spans="2:41" hidden="1">
      <c r="B54" s="3"/>
      <c r="C54" s="15">
        <f>WEEKDAY(C53)</f>
        <v>6</v>
      </c>
      <c r="D54" s="15">
        <f t="shared" ref="D54" si="126">WEEKDAY(D53)</f>
        <v>7</v>
      </c>
      <c r="E54" s="15">
        <f t="shared" ref="E54" si="127">WEEKDAY(E53)</f>
        <v>1</v>
      </c>
      <c r="F54" s="15">
        <f t="shared" ref="F54" si="128">WEEKDAY(F53)</f>
        <v>2</v>
      </c>
      <c r="G54" s="15">
        <f t="shared" ref="G54" si="129">WEEKDAY(G53)</f>
        <v>3</v>
      </c>
      <c r="H54" s="15">
        <f t="shared" ref="H54" si="130">WEEKDAY(H53)</f>
        <v>4</v>
      </c>
      <c r="I54" s="15">
        <f t="shared" ref="I54" si="131">WEEKDAY(I53)</f>
        <v>5</v>
      </c>
      <c r="J54" s="15">
        <f t="shared" ref="J54" si="132">WEEKDAY(J53)</f>
        <v>6</v>
      </c>
      <c r="K54" s="15">
        <f t="shared" ref="K54" si="133">WEEKDAY(K53)</f>
        <v>7</v>
      </c>
      <c r="L54" s="15">
        <f t="shared" ref="L54" si="134">WEEKDAY(L53)</f>
        <v>1</v>
      </c>
      <c r="M54" s="15">
        <f t="shared" ref="M54" si="135">WEEKDAY(M53)</f>
        <v>2</v>
      </c>
      <c r="N54" s="15">
        <f t="shared" ref="N54" si="136">WEEKDAY(N53)</f>
        <v>3</v>
      </c>
      <c r="O54" s="15">
        <f t="shared" ref="O54" si="137">WEEKDAY(O53)</f>
        <v>4</v>
      </c>
      <c r="P54" s="15">
        <f t="shared" ref="P54" si="138">WEEKDAY(P53)</f>
        <v>5</v>
      </c>
      <c r="Q54" s="15">
        <f t="shared" ref="Q54" si="139">WEEKDAY(Q53)</f>
        <v>6</v>
      </c>
      <c r="R54" s="15">
        <f t="shared" ref="R54" si="140">WEEKDAY(R53)</f>
        <v>7</v>
      </c>
      <c r="S54" s="15">
        <f t="shared" ref="S54" si="141">WEEKDAY(S53)</f>
        <v>1</v>
      </c>
      <c r="T54" s="15">
        <f t="shared" ref="T54" si="142">WEEKDAY(T53)</f>
        <v>2</v>
      </c>
      <c r="U54" s="15">
        <f t="shared" ref="U54" si="143">WEEKDAY(U53)</f>
        <v>3</v>
      </c>
      <c r="V54" s="15">
        <f t="shared" ref="V54" si="144">WEEKDAY(V53)</f>
        <v>4</v>
      </c>
      <c r="W54" s="15">
        <f t="shared" ref="W54" si="145">WEEKDAY(W53)</f>
        <v>5</v>
      </c>
      <c r="X54" s="15">
        <f t="shared" ref="X54" si="146">WEEKDAY(X53)</f>
        <v>6</v>
      </c>
      <c r="Y54" s="15">
        <f t="shared" ref="Y54" si="147">WEEKDAY(Y53)</f>
        <v>7</v>
      </c>
      <c r="Z54" s="15">
        <f t="shared" ref="Z54" si="148">WEEKDAY(Z53)</f>
        <v>1</v>
      </c>
      <c r="AA54" s="15">
        <f t="shared" ref="AA54" si="149">WEEKDAY(AA53)</f>
        <v>2</v>
      </c>
      <c r="AB54" s="15">
        <f t="shared" ref="AB54" si="150">WEEKDAY(AB53)</f>
        <v>3</v>
      </c>
      <c r="AC54" s="15">
        <f t="shared" ref="AC54" si="151">WEEKDAY(AC53)</f>
        <v>4</v>
      </c>
      <c r="AD54" s="15">
        <f t="shared" ref="AD54" si="152">WEEKDAY(AD53)</f>
        <v>5</v>
      </c>
      <c r="AE54" s="15">
        <f t="shared" ref="AE54" si="153">WEEKDAY(AE53)</f>
        <v>6</v>
      </c>
      <c r="AF54" s="15">
        <f t="shared" ref="AF54" si="154">WEEKDAY(AF53)</f>
        <v>7</v>
      </c>
      <c r="AG54" s="15">
        <f t="shared" ref="AG54" si="155">WEEKDAY(AG53)</f>
        <v>1</v>
      </c>
      <c r="AH54" s="55"/>
      <c r="AI54" s="54"/>
      <c r="AJ54" s="76"/>
      <c r="AK54" s="76"/>
      <c r="AL54" s="76"/>
      <c r="AM54" s="76"/>
      <c r="AN54" s="10"/>
    </row>
    <row r="55" spans="2:41">
      <c r="B55" s="3" t="s">
        <v>3</v>
      </c>
      <c r="C55" s="14">
        <f>C53</f>
        <v>46143</v>
      </c>
      <c r="D55" s="14">
        <f t="shared" ref="D55:AG55" si="156">D53</f>
        <v>46144</v>
      </c>
      <c r="E55" s="14">
        <f t="shared" si="156"/>
        <v>46145</v>
      </c>
      <c r="F55" s="14">
        <f t="shared" si="156"/>
        <v>46146</v>
      </c>
      <c r="G55" s="14">
        <f t="shared" si="156"/>
        <v>46147</v>
      </c>
      <c r="H55" s="14">
        <f t="shared" si="156"/>
        <v>46148</v>
      </c>
      <c r="I55" s="14">
        <f t="shared" si="156"/>
        <v>46149</v>
      </c>
      <c r="J55" s="14">
        <f t="shared" si="156"/>
        <v>46150</v>
      </c>
      <c r="K55" s="14">
        <f t="shared" si="156"/>
        <v>46151</v>
      </c>
      <c r="L55" s="14">
        <f t="shared" si="156"/>
        <v>46152</v>
      </c>
      <c r="M55" s="14">
        <f t="shared" si="156"/>
        <v>46153</v>
      </c>
      <c r="N55" s="14">
        <f t="shared" si="156"/>
        <v>46154</v>
      </c>
      <c r="O55" s="14">
        <f t="shared" si="156"/>
        <v>46155</v>
      </c>
      <c r="P55" s="14">
        <f t="shared" si="156"/>
        <v>46156</v>
      </c>
      <c r="Q55" s="14">
        <f t="shared" si="156"/>
        <v>46157</v>
      </c>
      <c r="R55" s="14">
        <f t="shared" si="156"/>
        <v>46158</v>
      </c>
      <c r="S55" s="14">
        <f t="shared" si="156"/>
        <v>46159</v>
      </c>
      <c r="T55" s="14">
        <f t="shared" si="156"/>
        <v>46160</v>
      </c>
      <c r="U55" s="14">
        <f t="shared" si="156"/>
        <v>46161</v>
      </c>
      <c r="V55" s="14">
        <f t="shared" si="156"/>
        <v>46162</v>
      </c>
      <c r="W55" s="14">
        <f t="shared" si="156"/>
        <v>46163</v>
      </c>
      <c r="X55" s="14">
        <f t="shared" si="156"/>
        <v>46164</v>
      </c>
      <c r="Y55" s="14">
        <f t="shared" si="156"/>
        <v>46165</v>
      </c>
      <c r="Z55" s="14">
        <f t="shared" si="156"/>
        <v>46166</v>
      </c>
      <c r="AA55" s="14">
        <f t="shared" si="156"/>
        <v>46167</v>
      </c>
      <c r="AB55" s="14">
        <f t="shared" si="156"/>
        <v>46168</v>
      </c>
      <c r="AC55" s="14">
        <f t="shared" si="156"/>
        <v>46169</v>
      </c>
      <c r="AD55" s="14">
        <f t="shared" si="156"/>
        <v>46170</v>
      </c>
      <c r="AE55" s="14">
        <f t="shared" si="156"/>
        <v>46171</v>
      </c>
      <c r="AF55" s="14">
        <f t="shared" si="156"/>
        <v>46172</v>
      </c>
      <c r="AG55" s="14">
        <f t="shared" si="156"/>
        <v>46173</v>
      </c>
      <c r="AH55" s="55"/>
      <c r="AI55" s="54"/>
      <c r="AJ55" s="76"/>
      <c r="AK55" s="76"/>
      <c r="AL55" s="76"/>
      <c r="AM55" s="76"/>
      <c r="AN55" s="10"/>
    </row>
    <row r="56" spans="2:41" ht="27" customHeight="1">
      <c r="B56" s="54" t="s">
        <v>8</v>
      </c>
      <c r="C56" s="6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4"/>
      <c r="R56" s="60"/>
      <c r="S56" s="60"/>
      <c r="T56" s="60"/>
      <c r="U56" s="60"/>
      <c r="V56" s="60"/>
      <c r="W56" s="67"/>
      <c r="X56" s="60"/>
      <c r="Y56" s="60"/>
      <c r="Z56" s="60"/>
      <c r="AA56" s="60"/>
      <c r="AB56" s="60"/>
      <c r="AC56" s="60"/>
      <c r="AD56" s="60"/>
      <c r="AE56" s="60"/>
      <c r="AF56" s="60"/>
      <c r="AG56" s="59"/>
      <c r="AH56" s="55"/>
      <c r="AI56" s="54"/>
      <c r="AJ56" s="76"/>
      <c r="AK56" s="76"/>
      <c r="AL56" s="76"/>
      <c r="AM56" s="76"/>
    </row>
    <row r="57" spans="2:41" ht="27" customHeight="1">
      <c r="B57" s="55"/>
      <c r="C57" s="65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65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9"/>
      <c r="AH57" s="55"/>
      <c r="AI57" s="54"/>
      <c r="AJ57" s="76"/>
      <c r="AK57" s="76"/>
      <c r="AL57" s="76"/>
      <c r="AM57" s="76"/>
    </row>
    <row r="58" spans="2:41" ht="27" customHeight="1">
      <c r="B58" s="55"/>
      <c r="C58" s="65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65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9"/>
      <c r="AH58" s="55"/>
      <c r="AI58" s="54"/>
      <c r="AJ58" s="76"/>
      <c r="AK58" s="76"/>
      <c r="AL58" s="76"/>
      <c r="AM58" s="76"/>
    </row>
    <row r="59" spans="2:41">
      <c r="B59" s="3" t="s">
        <v>9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>
        <f>COUNTIF(C59:AG59,"○")</f>
        <v>0</v>
      </c>
      <c r="AI59" s="13">
        <f>AK59-AJ59</f>
        <v>46173</v>
      </c>
      <c r="AJ59" s="3">
        <f>COUNTIF(B59:AF59,"×")</f>
        <v>0</v>
      </c>
      <c r="AK59" s="17">
        <f>MAX(AC53:AG53)</f>
        <v>46173</v>
      </c>
      <c r="AL59" s="3">
        <f>COUNTIF(C54:AG54,7)+COUNTIF(C54:AG54,1)</f>
        <v>10</v>
      </c>
      <c r="AM59" s="3" t="str">
        <f>IF(AH59&gt;=AL59,"○","×")</f>
        <v>×</v>
      </c>
    </row>
    <row r="60" spans="2:41" ht="25.5" customHeight="1"/>
    <row r="61" spans="2:41" ht="25.5" customHeight="1">
      <c r="X61" s="79" t="s">
        <v>34</v>
      </c>
      <c r="Y61" s="79"/>
      <c r="Z61" s="79"/>
      <c r="AA61" s="79"/>
      <c r="AB61" s="79"/>
      <c r="AC61" s="79" t="str">
        <f>IF(AND(AM14="○",AM23="○",AM32="○",AM41="○",AM50="○",AM59="○"),"達成","未達成")</f>
        <v>未達成</v>
      </c>
      <c r="AD61" s="79"/>
      <c r="AE61" s="79"/>
      <c r="AF61" s="79"/>
      <c r="AG61" s="80"/>
      <c r="AH61" s="80"/>
      <c r="AI61" s="80"/>
      <c r="AL61" s="16"/>
    </row>
    <row r="62" spans="2:41" ht="25.5" customHeight="1">
      <c r="X62" s="75" t="s">
        <v>22</v>
      </c>
      <c r="Y62" s="74"/>
      <c r="Z62" s="74"/>
      <c r="AA62" s="74"/>
      <c r="AB62" s="74"/>
      <c r="AC62" s="75">
        <f>AH14+AH23+AH32+AH41+AH50+AH59</f>
        <v>0</v>
      </c>
      <c r="AD62" s="75"/>
      <c r="AE62" s="75"/>
      <c r="AF62" s="75"/>
      <c r="AG62" s="75" t="s">
        <v>21</v>
      </c>
      <c r="AH62" s="75"/>
      <c r="AI62" s="75"/>
      <c r="AL62" s="16"/>
    </row>
    <row r="63" spans="2:41" ht="25.5" customHeight="1">
      <c r="X63" s="74" t="s">
        <v>19</v>
      </c>
      <c r="Y63" s="74"/>
      <c r="Z63" s="74"/>
      <c r="AA63" s="74"/>
      <c r="AB63" s="74"/>
      <c r="AC63" s="74"/>
      <c r="AD63" s="74"/>
      <c r="AE63" s="74"/>
      <c r="AF63" s="74"/>
      <c r="AG63" s="74" t="s">
        <v>21</v>
      </c>
      <c r="AH63" s="74"/>
      <c r="AI63" s="74"/>
      <c r="AL63" s="16"/>
    </row>
    <row r="64" spans="2:41" ht="25.5" customHeight="1">
      <c r="X64" s="73" t="s">
        <v>20</v>
      </c>
      <c r="Y64" s="74"/>
      <c r="Z64" s="74"/>
      <c r="AA64" s="74"/>
      <c r="AB64" s="74"/>
      <c r="AC64" s="69" t="e">
        <f>ROUNDDOWN((AC62/AC63)*100,2)</f>
        <v>#DIV/0!</v>
      </c>
      <c r="AD64" s="69"/>
      <c r="AE64" s="69"/>
      <c r="AF64" s="69"/>
      <c r="AG64" s="68" t="s">
        <v>13</v>
      </c>
      <c r="AH64" s="68"/>
      <c r="AI64" s="68"/>
      <c r="AL64" s="16"/>
    </row>
    <row r="65" spans="3:41" ht="25.5" customHeight="1">
      <c r="X65" s="11" t="s">
        <v>23</v>
      </c>
      <c r="AL65" s="16"/>
      <c r="AO65" t="s">
        <v>38</v>
      </c>
    </row>
    <row r="66" spans="3:41" ht="25.5" customHeight="1">
      <c r="Z66" s="75" t="s">
        <v>17</v>
      </c>
      <c r="AA66" s="75"/>
      <c r="AB66" s="75"/>
      <c r="AC66" s="75"/>
      <c r="AD66" s="75"/>
      <c r="AE66" s="70" t="e">
        <f>IF(AND(AC61="達成"),AO65,IF(AC64&gt;28.5,AO66,IF(28.5&gt;AC64,AO67,)))</f>
        <v>#DIV/0!</v>
      </c>
      <c r="AF66" s="71"/>
      <c r="AG66" s="71"/>
      <c r="AH66" s="71"/>
      <c r="AI66" s="72"/>
      <c r="AL66" s="16"/>
      <c r="AN66" t="s">
        <v>14</v>
      </c>
      <c r="AO66" t="s">
        <v>35</v>
      </c>
    </row>
    <row r="67" spans="3:41">
      <c r="AL67" s="16"/>
      <c r="AN67" t="s">
        <v>36</v>
      </c>
      <c r="AO67" t="s">
        <v>37</v>
      </c>
    </row>
    <row r="68" spans="3:41" ht="19.5">
      <c r="AE68" s="2"/>
    </row>
    <row r="69" spans="3:41" ht="19.5">
      <c r="P69" s="2"/>
      <c r="Q69" s="2"/>
      <c r="R69" s="2"/>
      <c r="S69" s="2"/>
      <c r="T69" s="2"/>
      <c r="U69" s="2"/>
      <c r="V69" s="2"/>
      <c r="W69" s="2"/>
      <c r="X69" s="2"/>
    </row>
    <row r="70" spans="3:41" ht="19.5">
      <c r="P70" s="7"/>
      <c r="Q70" s="7"/>
      <c r="R70" s="7"/>
      <c r="S70" s="7"/>
      <c r="T70" s="7"/>
      <c r="U70" s="7"/>
      <c r="V70" s="7"/>
      <c r="W70" s="7"/>
      <c r="X70" s="7"/>
    </row>
    <row r="71" spans="3:41" ht="19.5">
      <c r="P71" s="7"/>
      <c r="Q71" s="7"/>
      <c r="R71" s="7"/>
      <c r="S71" s="7"/>
      <c r="T71" s="8"/>
      <c r="U71" s="8"/>
      <c r="V71" s="8"/>
      <c r="W71" s="7"/>
      <c r="X71" s="7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59" priority="11">
      <formula>C$14="×"</formula>
    </cfRule>
    <cfRule type="expression" dxfId="58" priority="12">
      <formula>C$14="○"</formula>
    </cfRule>
  </conditionalFormatting>
  <conditionalFormatting sqref="C19:AG22">
    <cfRule type="expression" dxfId="57" priority="9">
      <formula>C$23="×"</formula>
    </cfRule>
    <cfRule type="expression" dxfId="56" priority="10">
      <formula>C$23="○"</formula>
    </cfRule>
  </conditionalFormatting>
  <conditionalFormatting sqref="C28:AG31">
    <cfRule type="expression" dxfId="55" priority="7">
      <formula>C$32="×"</formula>
    </cfRule>
    <cfRule type="expression" dxfId="54" priority="8">
      <formula>C$32="○"</formula>
    </cfRule>
  </conditionalFormatting>
  <conditionalFormatting sqref="C37:AG40">
    <cfRule type="expression" dxfId="53" priority="5">
      <formula>C$41="×"</formula>
    </cfRule>
    <cfRule type="expression" dxfId="52" priority="6">
      <formula>C$41="○"</formula>
    </cfRule>
  </conditionalFormatting>
  <conditionalFormatting sqref="C46:AG49">
    <cfRule type="expression" dxfId="51" priority="3">
      <formula>C$50="×"</formula>
    </cfRule>
    <cfRule type="expression" dxfId="50" priority="4">
      <formula>C$50="○"</formula>
    </cfRule>
  </conditionalFormatting>
  <conditionalFormatting sqref="C55:AG58">
    <cfRule type="expression" dxfId="49" priority="1">
      <formula>C$59="×"</formula>
    </cfRule>
    <cfRule type="expression" dxfId="48" priority="2">
      <formula>C$59="○"</formula>
    </cfRule>
  </conditionalFormatting>
  <dataValidations count="1">
    <dataValidation type="list" allowBlank="1" showInputMessage="1" showErrorMessage="1" sqref="AE66:AI66" xr:uid="{87A86E9D-A486-4F71-B278-BAA7E810C3E2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A6DD3-7F26-4E03-803A-7C786A988F09}">
  <sheetPr codeName="Sheet4">
    <pageSetUpPr fitToPage="1"/>
  </sheetPr>
  <dimension ref="A1:AQ73"/>
  <sheetViews>
    <sheetView showGridLines="0" view="pageBreakPreview" zoomScale="80" zoomScaleNormal="85" zoomScaleSheetLayoutView="8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4"/>
    </row>
    <row r="2" spans="1:43" ht="25.5">
      <c r="B2" s="6" t="s">
        <v>45</v>
      </c>
      <c r="AD2" s="12" t="s">
        <v>27</v>
      </c>
      <c r="AE2" s="12"/>
    </row>
    <row r="3" spans="1:43">
      <c r="AD3" s="1" t="s">
        <v>26</v>
      </c>
      <c r="AE3" s="1" t="s">
        <v>1</v>
      </c>
      <c r="AP3" s="10"/>
      <c r="AQ3" s="10"/>
    </row>
    <row r="4" spans="1:43" ht="24">
      <c r="B4" s="5" t="s">
        <v>11</v>
      </c>
      <c r="D4" s="9" t="s">
        <v>24</v>
      </c>
      <c r="AD4" s="3">
        <v>2024</v>
      </c>
      <c r="AE4" s="3">
        <v>10</v>
      </c>
    </row>
    <row r="5" spans="1:43" ht="24">
      <c r="B5" s="5" t="s">
        <v>12</v>
      </c>
      <c r="D5" s="9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3" t="s">
        <v>1</v>
      </c>
      <c r="C7" s="61">
        <f>DATE($AD$4,$AE$4,1)</f>
        <v>45566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3"/>
      <c r="AH7" s="54" t="s">
        <v>29</v>
      </c>
      <c r="AI7" s="54" t="s">
        <v>15</v>
      </c>
      <c r="AJ7" s="76" t="s">
        <v>31</v>
      </c>
      <c r="AK7" s="76" t="s">
        <v>33</v>
      </c>
      <c r="AL7" s="76" t="s">
        <v>32</v>
      </c>
      <c r="AM7" s="76" t="s">
        <v>34</v>
      </c>
      <c r="AN7" s="10"/>
      <c r="AO7" s="16"/>
    </row>
    <row r="8" spans="1:43">
      <c r="B8" s="3" t="s">
        <v>2</v>
      </c>
      <c r="C8" s="13">
        <f>DATE($AD$4,$AE$4,1)</f>
        <v>45566</v>
      </c>
      <c r="D8" s="13">
        <f>DATE($AD$4,$AE$4,2)</f>
        <v>45567</v>
      </c>
      <c r="E8" s="13">
        <f>DATE($AD$4,$AE$4,3)</f>
        <v>45568</v>
      </c>
      <c r="F8" s="13">
        <f>DATE($AD$4,$AE$4,4)</f>
        <v>45569</v>
      </c>
      <c r="G8" s="13">
        <f>DATE($AD$4,$AE$4,5)</f>
        <v>45570</v>
      </c>
      <c r="H8" s="13">
        <f>DATE($AD$4,$AE$4,6)</f>
        <v>45571</v>
      </c>
      <c r="I8" s="13">
        <f>DATE($AD$4,$AE$4,7)</f>
        <v>45572</v>
      </c>
      <c r="J8" s="13">
        <f>DATE($AD$4,$AE$4,8)</f>
        <v>45573</v>
      </c>
      <c r="K8" s="13">
        <f>DATE($AD$4,$AE$4,9)</f>
        <v>45574</v>
      </c>
      <c r="L8" s="13">
        <f>DATE($AD$4,$AE$4,10)</f>
        <v>45575</v>
      </c>
      <c r="M8" s="13">
        <f>DATE($AD$4,$AE$4,11)</f>
        <v>45576</v>
      </c>
      <c r="N8" s="13">
        <f>DATE($AD$4,$AE$4,12)</f>
        <v>45577</v>
      </c>
      <c r="O8" s="13">
        <f>DATE($AD$4,$AE$4,13)</f>
        <v>45578</v>
      </c>
      <c r="P8" s="13">
        <f>DATE($AD$4,$AE$4,14)</f>
        <v>45579</v>
      </c>
      <c r="Q8" s="13">
        <f>DATE($AD$4,$AE$4,15)</f>
        <v>45580</v>
      </c>
      <c r="R8" s="13">
        <f>DATE($AD$4,$AE$4,16)</f>
        <v>45581</v>
      </c>
      <c r="S8" s="13">
        <f>DATE($AD$4,$AE$4,17)</f>
        <v>45582</v>
      </c>
      <c r="T8" s="13">
        <f>DATE($AD$4,$AE$4,18)</f>
        <v>45583</v>
      </c>
      <c r="U8" s="13">
        <f>DATE($AD$4,$AE$4,19)</f>
        <v>45584</v>
      </c>
      <c r="V8" s="13">
        <f>DATE($AD$4,$AE$4,20)</f>
        <v>45585</v>
      </c>
      <c r="W8" s="13">
        <f>DATE($AD$4,$AE$4,21)</f>
        <v>45586</v>
      </c>
      <c r="X8" s="13">
        <f>DATE($AD$4,$AE$4,22)</f>
        <v>45587</v>
      </c>
      <c r="Y8" s="13">
        <f>DATE($AD$4,$AE$4,23)</f>
        <v>45588</v>
      </c>
      <c r="Z8" s="13">
        <f>DATE($AD$4,$AE$4,24)</f>
        <v>45589</v>
      </c>
      <c r="AA8" s="13">
        <f>DATE($AD$4,$AE$4,25)</f>
        <v>45590</v>
      </c>
      <c r="AB8" s="13">
        <f>DATE($AD$4,$AE$4,26)</f>
        <v>45591</v>
      </c>
      <c r="AC8" s="13">
        <f>DATE($AD$4,$AE$4,27)</f>
        <v>45592</v>
      </c>
      <c r="AD8" s="13">
        <f>DATE($AD$4,$AE$4,28)</f>
        <v>45593</v>
      </c>
      <c r="AE8" s="13">
        <f>DATE($AD$4,$AE$4,29)</f>
        <v>45594</v>
      </c>
      <c r="AF8" s="13">
        <f>DATE($AD$4,$AE$4,30)</f>
        <v>45595</v>
      </c>
      <c r="AG8" s="13">
        <f>DATE($AD$4,$AE$4,31)</f>
        <v>45596</v>
      </c>
      <c r="AH8" s="55"/>
      <c r="AI8" s="54"/>
      <c r="AJ8" s="76"/>
      <c r="AK8" s="76"/>
      <c r="AL8" s="76"/>
      <c r="AM8" s="76"/>
    </row>
    <row r="9" spans="1:43" hidden="1">
      <c r="B9" s="3"/>
      <c r="C9" s="15">
        <f>WEEKDAY(C8)</f>
        <v>3</v>
      </c>
      <c r="D9" s="15">
        <f t="shared" ref="D9:AG9" si="0">WEEKDAY(D8)</f>
        <v>4</v>
      </c>
      <c r="E9" s="15">
        <f t="shared" si="0"/>
        <v>5</v>
      </c>
      <c r="F9" s="15">
        <f t="shared" si="0"/>
        <v>6</v>
      </c>
      <c r="G9" s="15">
        <f t="shared" si="0"/>
        <v>7</v>
      </c>
      <c r="H9" s="15">
        <f t="shared" si="0"/>
        <v>1</v>
      </c>
      <c r="I9" s="15">
        <f t="shared" si="0"/>
        <v>2</v>
      </c>
      <c r="J9" s="15">
        <f t="shared" si="0"/>
        <v>3</v>
      </c>
      <c r="K9" s="15">
        <f t="shared" si="0"/>
        <v>4</v>
      </c>
      <c r="L9" s="15">
        <f t="shared" si="0"/>
        <v>5</v>
      </c>
      <c r="M9" s="15">
        <f t="shared" si="0"/>
        <v>6</v>
      </c>
      <c r="N9" s="15">
        <f t="shared" si="0"/>
        <v>7</v>
      </c>
      <c r="O9" s="15">
        <f t="shared" si="0"/>
        <v>1</v>
      </c>
      <c r="P9" s="15">
        <f t="shared" si="0"/>
        <v>2</v>
      </c>
      <c r="Q9" s="15">
        <f t="shared" si="0"/>
        <v>3</v>
      </c>
      <c r="R9" s="15">
        <f t="shared" si="0"/>
        <v>4</v>
      </c>
      <c r="S9" s="15">
        <f t="shared" si="0"/>
        <v>5</v>
      </c>
      <c r="T9" s="15">
        <f t="shared" si="0"/>
        <v>6</v>
      </c>
      <c r="U9" s="15">
        <f t="shared" si="0"/>
        <v>7</v>
      </c>
      <c r="V9" s="15">
        <f t="shared" si="0"/>
        <v>1</v>
      </c>
      <c r="W9" s="15">
        <f t="shared" si="0"/>
        <v>2</v>
      </c>
      <c r="X9" s="15">
        <f t="shared" si="0"/>
        <v>3</v>
      </c>
      <c r="Y9" s="15">
        <f t="shared" si="0"/>
        <v>4</v>
      </c>
      <c r="Z9" s="15">
        <f t="shared" si="0"/>
        <v>5</v>
      </c>
      <c r="AA9" s="15">
        <f t="shared" si="0"/>
        <v>6</v>
      </c>
      <c r="AB9" s="15">
        <f t="shared" si="0"/>
        <v>7</v>
      </c>
      <c r="AC9" s="15">
        <f t="shared" si="0"/>
        <v>1</v>
      </c>
      <c r="AD9" s="15">
        <f t="shared" si="0"/>
        <v>2</v>
      </c>
      <c r="AE9" s="15">
        <f t="shared" si="0"/>
        <v>3</v>
      </c>
      <c r="AF9" s="15">
        <f t="shared" si="0"/>
        <v>4</v>
      </c>
      <c r="AG9" s="15">
        <f t="shared" si="0"/>
        <v>5</v>
      </c>
      <c r="AH9" s="55"/>
      <c r="AI9" s="54"/>
      <c r="AJ9" s="76"/>
      <c r="AK9" s="76"/>
      <c r="AL9" s="76"/>
      <c r="AM9" s="76"/>
      <c r="AN9" s="10"/>
    </row>
    <row r="10" spans="1:43">
      <c r="B10" s="3" t="s">
        <v>3</v>
      </c>
      <c r="C10" s="14">
        <f t="shared" ref="C10:AG10" si="1">C8</f>
        <v>45566</v>
      </c>
      <c r="D10" s="14">
        <f t="shared" si="1"/>
        <v>45567</v>
      </c>
      <c r="E10" s="14">
        <f t="shared" si="1"/>
        <v>45568</v>
      </c>
      <c r="F10" s="14">
        <f t="shared" si="1"/>
        <v>45569</v>
      </c>
      <c r="G10" s="14">
        <f t="shared" si="1"/>
        <v>45570</v>
      </c>
      <c r="H10" s="14">
        <f t="shared" si="1"/>
        <v>45571</v>
      </c>
      <c r="I10" s="14">
        <f t="shared" si="1"/>
        <v>45572</v>
      </c>
      <c r="J10" s="14">
        <f t="shared" si="1"/>
        <v>45573</v>
      </c>
      <c r="K10" s="14">
        <f t="shared" si="1"/>
        <v>45574</v>
      </c>
      <c r="L10" s="14">
        <f t="shared" si="1"/>
        <v>45575</v>
      </c>
      <c r="M10" s="14">
        <f t="shared" si="1"/>
        <v>45576</v>
      </c>
      <c r="N10" s="14">
        <f t="shared" si="1"/>
        <v>45577</v>
      </c>
      <c r="O10" s="14">
        <f t="shared" si="1"/>
        <v>45578</v>
      </c>
      <c r="P10" s="14">
        <f t="shared" si="1"/>
        <v>45579</v>
      </c>
      <c r="Q10" s="14">
        <f t="shared" si="1"/>
        <v>45580</v>
      </c>
      <c r="R10" s="14">
        <f t="shared" si="1"/>
        <v>45581</v>
      </c>
      <c r="S10" s="14">
        <f t="shared" si="1"/>
        <v>45582</v>
      </c>
      <c r="T10" s="14">
        <f t="shared" si="1"/>
        <v>45583</v>
      </c>
      <c r="U10" s="14">
        <f t="shared" si="1"/>
        <v>45584</v>
      </c>
      <c r="V10" s="14">
        <f t="shared" si="1"/>
        <v>45585</v>
      </c>
      <c r="W10" s="14">
        <f t="shared" si="1"/>
        <v>45586</v>
      </c>
      <c r="X10" s="14">
        <f>X8</f>
        <v>45587</v>
      </c>
      <c r="Y10" s="14">
        <f t="shared" si="1"/>
        <v>45588</v>
      </c>
      <c r="Z10" s="14">
        <f t="shared" si="1"/>
        <v>45589</v>
      </c>
      <c r="AA10" s="14">
        <f t="shared" si="1"/>
        <v>45590</v>
      </c>
      <c r="AB10" s="14">
        <f t="shared" si="1"/>
        <v>45591</v>
      </c>
      <c r="AC10" s="14">
        <f t="shared" si="1"/>
        <v>45592</v>
      </c>
      <c r="AD10" s="14">
        <f t="shared" si="1"/>
        <v>45593</v>
      </c>
      <c r="AE10" s="14">
        <f t="shared" si="1"/>
        <v>45594</v>
      </c>
      <c r="AF10" s="14">
        <f t="shared" si="1"/>
        <v>45595</v>
      </c>
      <c r="AG10" s="14">
        <f t="shared" si="1"/>
        <v>45596</v>
      </c>
      <c r="AH10" s="55"/>
      <c r="AI10" s="54"/>
      <c r="AJ10" s="76"/>
      <c r="AK10" s="76"/>
      <c r="AL10" s="76"/>
      <c r="AM10" s="76"/>
    </row>
    <row r="11" spans="1:43" ht="27" customHeight="1">
      <c r="B11" s="54" t="s">
        <v>8</v>
      </c>
      <c r="C11" s="81" t="s">
        <v>43</v>
      </c>
      <c r="D11" s="56"/>
      <c r="E11" s="56"/>
      <c r="F11" s="56"/>
      <c r="G11" s="56"/>
      <c r="H11" s="56"/>
      <c r="I11" s="83" t="s">
        <v>18</v>
      </c>
      <c r="J11" s="58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64"/>
      <c r="Y11" s="56"/>
      <c r="Z11" s="56"/>
      <c r="AA11" s="56"/>
      <c r="AB11" s="56"/>
      <c r="AC11" s="56"/>
      <c r="AD11" s="56"/>
      <c r="AE11" s="56"/>
      <c r="AF11" s="56"/>
      <c r="AG11" s="59"/>
      <c r="AH11" s="55"/>
      <c r="AI11" s="54"/>
      <c r="AJ11" s="76"/>
      <c r="AK11" s="76"/>
      <c r="AL11" s="76"/>
      <c r="AM11" s="76"/>
    </row>
    <row r="12" spans="1:43" ht="27" customHeight="1">
      <c r="B12" s="55"/>
      <c r="C12" s="82"/>
      <c r="D12" s="57"/>
      <c r="E12" s="57"/>
      <c r="F12" s="57"/>
      <c r="G12" s="57"/>
      <c r="H12" s="57"/>
      <c r="I12" s="84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65"/>
      <c r="Y12" s="57"/>
      <c r="Z12" s="57"/>
      <c r="AA12" s="57"/>
      <c r="AB12" s="57"/>
      <c r="AC12" s="57"/>
      <c r="AD12" s="57"/>
      <c r="AE12" s="57"/>
      <c r="AF12" s="57"/>
      <c r="AG12" s="59"/>
      <c r="AH12" s="55"/>
      <c r="AI12" s="54"/>
      <c r="AJ12" s="76"/>
      <c r="AK12" s="76"/>
      <c r="AL12" s="76"/>
      <c r="AM12" s="76"/>
    </row>
    <row r="13" spans="1:43" ht="27" customHeight="1">
      <c r="B13" s="55"/>
      <c r="C13" s="82"/>
      <c r="D13" s="57"/>
      <c r="E13" s="57"/>
      <c r="F13" s="57"/>
      <c r="G13" s="57"/>
      <c r="H13" s="57"/>
      <c r="I13" s="84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65"/>
      <c r="Y13" s="57"/>
      <c r="Z13" s="57"/>
      <c r="AA13" s="57"/>
      <c r="AB13" s="57"/>
      <c r="AC13" s="57"/>
      <c r="AD13" s="57"/>
      <c r="AE13" s="57"/>
      <c r="AF13" s="57"/>
      <c r="AG13" s="59"/>
      <c r="AH13" s="55"/>
      <c r="AI13" s="54"/>
      <c r="AJ13" s="76"/>
      <c r="AK13" s="76"/>
      <c r="AL13" s="76"/>
      <c r="AM13" s="76"/>
    </row>
    <row r="14" spans="1:43">
      <c r="B14" s="3" t="s">
        <v>9</v>
      </c>
      <c r="C14" s="3" t="s">
        <v>30</v>
      </c>
      <c r="D14" s="3" t="s">
        <v>30</v>
      </c>
      <c r="E14" s="3" t="s">
        <v>30</v>
      </c>
      <c r="F14" s="3" t="s">
        <v>30</v>
      </c>
      <c r="G14" s="3" t="s">
        <v>30</v>
      </c>
      <c r="H14" s="3" t="s">
        <v>30</v>
      </c>
      <c r="I14" s="3"/>
      <c r="J14" s="3"/>
      <c r="K14" s="3"/>
      <c r="L14" s="3"/>
      <c r="M14" s="3"/>
      <c r="N14" s="3" t="s">
        <v>28</v>
      </c>
      <c r="O14" s="3" t="s">
        <v>28</v>
      </c>
      <c r="P14" s="3"/>
      <c r="Q14" s="3"/>
      <c r="R14" s="3"/>
      <c r="S14" s="3"/>
      <c r="T14" s="3"/>
      <c r="U14" s="3" t="s">
        <v>28</v>
      </c>
      <c r="V14" s="3" t="s">
        <v>28</v>
      </c>
      <c r="W14" s="3"/>
      <c r="X14" s="3"/>
      <c r="Y14" s="3"/>
      <c r="Z14" s="3"/>
      <c r="AA14" s="3"/>
      <c r="AB14" s="3" t="s">
        <v>28</v>
      </c>
      <c r="AC14" s="3" t="s">
        <v>28</v>
      </c>
      <c r="AD14" s="3"/>
      <c r="AE14" s="3"/>
      <c r="AF14" s="3"/>
      <c r="AG14" s="3"/>
      <c r="AH14" s="3">
        <f>COUNTIF(C14:AG14,"○")</f>
        <v>6</v>
      </c>
      <c r="AI14" s="13">
        <f>AK14-AJ14</f>
        <v>45590</v>
      </c>
      <c r="AJ14" s="3">
        <f>COUNTIF(C14:AG14,"×")</f>
        <v>6</v>
      </c>
      <c r="AK14" s="17">
        <f>MAX(AC8:AG8)</f>
        <v>45596</v>
      </c>
      <c r="AL14" s="3">
        <v>6</v>
      </c>
      <c r="AM14" s="3" t="str">
        <f>IF(AH14&gt;=AL14,"○","×")</f>
        <v>○</v>
      </c>
    </row>
    <row r="15" spans="1:43" ht="27" customHeight="1"/>
    <row r="16" spans="1:43" ht="18.75" customHeight="1">
      <c r="B16" s="3" t="s">
        <v>1</v>
      </c>
      <c r="C16" s="61">
        <f>DATE($AD$4,$AE$4+1,1)</f>
        <v>45597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3"/>
      <c r="AH16" s="54" t="s">
        <v>10</v>
      </c>
      <c r="AI16" s="54" t="s">
        <v>16</v>
      </c>
      <c r="AJ16" s="76" t="s">
        <v>31</v>
      </c>
      <c r="AK16" s="76" t="s">
        <v>33</v>
      </c>
      <c r="AL16" s="76" t="s">
        <v>32</v>
      </c>
      <c r="AM16" s="76" t="s">
        <v>34</v>
      </c>
      <c r="AO16" s="16"/>
    </row>
    <row r="17" spans="2:41">
      <c r="B17" s="3" t="s">
        <v>2</v>
      </c>
      <c r="C17" s="13">
        <f>DATE($AD$4,$AE$4+1,1)</f>
        <v>45597</v>
      </c>
      <c r="D17" s="13">
        <f>DATE($AD$4,$AE$4+1,2)</f>
        <v>45598</v>
      </c>
      <c r="E17" s="13">
        <f>DATE($AD$4,$AE$4+1,3)</f>
        <v>45599</v>
      </c>
      <c r="F17" s="13">
        <f>DATE($AD$4,$AE$4+1,4)</f>
        <v>45600</v>
      </c>
      <c r="G17" s="13">
        <f>DATE($AD$4,$AE$4+1,5)</f>
        <v>45601</v>
      </c>
      <c r="H17" s="13">
        <f>DATE($AD$4,$AE$4+1,6)</f>
        <v>45602</v>
      </c>
      <c r="I17" s="13">
        <f>DATE($AD$4,$AE$4+1,7)</f>
        <v>45603</v>
      </c>
      <c r="J17" s="13">
        <f>DATE($AD$4,$AE$4+1,8)</f>
        <v>45604</v>
      </c>
      <c r="K17" s="13">
        <f>DATE($AD$4,$AE$4+1,9)</f>
        <v>45605</v>
      </c>
      <c r="L17" s="13">
        <f>DATE($AD$4,$AE$4+1,10)</f>
        <v>45606</v>
      </c>
      <c r="M17" s="13">
        <f>DATE($AD$4,$AE$4+1,11)</f>
        <v>45607</v>
      </c>
      <c r="N17" s="13">
        <f>DATE($AD$4,$AE$4+1,12)</f>
        <v>45608</v>
      </c>
      <c r="O17" s="13">
        <f>DATE($AD$4,$AE$4+1,13)</f>
        <v>45609</v>
      </c>
      <c r="P17" s="13">
        <f>DATE($AD$4,$AE$4+1,14)</f>
        <v>45610</v>
      </c>
      <c r="Q17" s="13">
        <f>DATE($AD$4,$AE$4+1,15)</f>
        <v>45611</v>
      </c>
      <c r="R17" s="13">
        <f>DATE($AD$4,$AE$4+1,16)</f>
        <v>45612</v>
      </c>
      <c r="S17" s="13">
        <f>DATE($AD$4,$AE$4+1,17)</f>
        <v>45613</v>
      </c>
      <c r="T17" s="13">
        <f>DATE($AD$4,$AE$4+1,18)</f>
        <v>45614</v>
      </c>
      <c r="U17" s="13">
        <f>DATE($AD$4,$AE$4+1,19)</f>
        <v>45615</v>
      </c>
      <c r="V17" s="13">
        <f>DATE($AD$4,$AE$4+1,20)</f>
        <v>45616</v>
      </c>
      <c r="W17" s="13">
        <f>DATE($AD$4,$AE$4+1,21)</f>
        <v>45617</v>
      </c>
      <c r="X17" s="13">
        <f>DATE($AD$4,$AE$4+1,22)</f>
        <v>45618</v>
      </c>
      <c r="Y17" s="13">
        <f>DATE($AD$4,$AE$4+1,23)</f>
        <v>45619</v>
      </c>
      <c r="Z17" s="13">
        <f>DATE($AD$4,$AE$4+1,24)</f>
        <v>45620</v>
      </c>
      <c r="AA17" s="13">
        <f>DATE($AD$4,$AE$4+1,25)</f>
        <v>45621</v>
      </c>
      <c r="AB17" s="13">
        <f>DATE($AD$4,$AE$4+1,26)</f>
        <v>45622</v>
      </c>
      <c r="AC17" s="13">
        <f>DATE($AD$4,$AE$4+1,27)</f>
        <v>45623</v>
      </c>
      <c r="AD17" s="13">
        <f>DATE($AD$4,$AE$4+1,28)</f>
        <v>45624</v>
      </c>
      <c r="AE17" s="13">
        <f>DATE($AD$4,$AE$4+1,29)</f>
        <v>45625</v>
      </c>
      <c r="AF17" s="13">
        <f>DATE($AD$4,$AE$4+1,30)</f>
        <v>45626</v>
      </c>
      <c r="AG17" s="13"/>
      <c r="AH17" s="55"/>
      <c r="AI17" s="54"/>
      <c r="AJ17" s="76"/>
      <c r="AK17" s="76"/>
      <c r="AL17" s="76"/>
      <c r="AM17" s="76"/>
    </row>
    <row r="18" spans="2:41" hidden="1">
      <c r="B18" s="3"/>
      <c r="C18" s="15">
        <f>WEEKDAY(C17)</f>
        <v>6</v>
      </c>
      <c r="D18" s="15">
        <f t="shared" ref="D18:AF18" si="2">WEEKDAY(D17)</f>
        <v>7</v>
      </c>
      <c r="E18" s="15">
        <f t="shared" si="2"/>
        <v>1</v>
      </c>
      <c r="F18" s="15">
        <f t="shared" si="2"/>
        <v>2</v>
      </c>
      <c r="G18" s="15">
        <f t="shared" si="2"/>
        <v>3</v>
      </c>
      <c r="H18" s="15">
        <f t="shared" si="2"/>
        <v>4</v>
      </c>
      <c r="I18" s="15">
        <f t="shared" si="2"/>
        <v>5</v>
      </c>
      <c r="J18" s="15">
        <f t="shared" si="2"/>
        <v>6</v>
      </c>
      <c r="K18" s="15">
        <f t="shared" si="2"/>
        <v>7</v>
      </c>
      <c r="L18" s="15">
        <f t="shared" si="2"/>
        <v>1</v>
      </c>
      <c r="M18" s="15">
        <f t="shared" si="2"/>
        <v>2</v>
      </c>
      <c r="N18" s="15">
        <f t="shared" si="2"/>
        <v>3</v>
      </c>
      <c r="O18" s="15">
        <f t="shared" si="2"/>
        <v>4</v>
      </c>
      <c r="P18" s="15">
        <f t="shared" si="2"/>
        <v>5</v>
      </c>
      <c r="Q18" s="15">
        <f t="shared" si="2"/>
        <v>6</v>
      </c>
      <c r="R18" s="15">
        <f t="shared" si="2"/>
        <v>7</v>
      </c>
      <c r="S18" s="15">
        <f t="shared" si="2"/>
        <v>1</v>
      </c>
      <c r="T18" s="15">
        <f t="shared" si="2"/>
        <v>2</v>
      </c>
      <c r="U18" s="15">
        <f t="shared" si="2"/>
        <v>3</v>
      </c>
      <c r="V18" s="15">
        <f t="shared" si="2"/>
        <v>4</v>
      </c>
      <c r="W18" s="15">
        <f t="shared" si="2"/>
        <v>5</v>
      </c>
      <c r="X18" s="15">
        <f t="shared" si="2"/>
        <v>6</v>
      </c>
      <c r="Y18" s="15">
        <f t="shared" si="2"/>
        <v>7</v>
      </c>
      <c r="Z18" s="15">
        <f t="shared" si="2"/>
        <v>1</v>
      </c>
      <c r="AA18" s="15">
        <f t="shared" si="2"/>
        <v>2</v>
      </c>
      <c r="AB18" s="15">
        <f t="shared" si="2"/>
        <v>3</v>
      </c>
      <c r="AC18" s="15">
        <f t="shared" si="2"/>
        <v>4</v>
      </c>
      <c r="AD18" s="15">
        <f t="shared" si="2"/>
        <v>5</v>
      </c>
      <c r="AE18" s="15">
        <f t="shared" si="2"/>
        <v>6</v>
      </c>
      <c r="AF18" s="15">
        <f t="shared" si="2"/>
        <v>7</v>
      </c>
      <c r="AG18" s="15"/>
      <c r="AH18" s="55"/>
      <c r="AI18" s="54"/>
      <c r="AJ18" s="76"/>
      <c r="AK18" s="76"/>
      <c r="AL18" s="76"/>
      <c r="AM18" s="76"/>
      <c r="AN18" s="10"/>
    </row>
    <row r="19" spans="2:41">
      <c r="B19" s="3" t="s">
        <v>3</v>
      </c>
      <c r="C19" s="14">
        <f>C17</f>
        <v>45597</v>
      </c>
      <c r="D19" s="14">
        <f t="shared" ref="D19:AF19" si="3">D17</f>
        <v>45598</v>
      </c>
      <c r="E19" s="14">
        <f t="shared" si="3"/>
        <v>45599</v>
      </c>
      <c r="F19" s="14">
        <f t="shared" si="3"/>
        <v>45600</v>
      </c>
      <c r="G19" s="14">
        <f t="shared" si="3"/>
        <v>45601</v>
      </c>
      <c r="H19" s="14">
        <f t="shared" si="3"/>
        <v>45602</v>
      </c>
      <c r="I19" s="14">
        <f t="shared" si="3"/>
        <v>45603</v>
      </c>
      <c r="J19" s="14">
        <f t="shared" si="3"/>
        <v>45604</v>
      </c>
      <c r="K19" s="14">
        <f t="shared" si="3"/>
        <v>45605</v>
      </c>
      <c r="L19" s="14">
        <f t="shared" si="3"/>
        <v>45606</v>
      </c>
      <c r="M19" s="14">
        <f t="shared" si="3"/>
        <v>45607</v>
      </c>
      <c r="N19" s="14">
        <f t="shared" si="3"/>
        <v>45608</v>
      </c>
      <c r="O19" s="14">
        <f t="shared" si="3"/>
        <v>45609</v>
      </c>
      <c r="P19" s="14">
        <f t="shared" si="3"/>
        <v>45610</v>
      </c>
      <c r="Q19" s="14">
        <f t="shared" si="3"/>
        <v>45611</v>
      </c>
      <c r="R19" s="14">
        <f t="shared" si="3"/>
        <v>45612</v>
      </c>
      <c r="S19" s="14">
        <f t="shared" si="3"/>
        <v>45613</v>
      </c>
      <c r="T19" s="14">
        <f t="shared" si="3"/>
        <v>45614</v>
      </c>
      <c r="U19" s="14">
        <f t="shared" si="3"/>
        <v>45615</v>
      </c>
      <c r="V19" s="14">
        <f t="shared" si="3"/>
        <v>45616</v>
      </c>
      <c r="W19" s="14">
        <f t="shared" si="3"/>
        <v>45617</v>
      </c>
      <c r="X19" s="14">
        <f t="shared" si="3"/>
        <v>45618</v>
      </c>
      <c r="Y19" s="14">
        <f t="shared" si="3"/>
        <v>45619</v>
      </c>
      <c r="Z19" s="14">
        <f t="shared" si="3"/>
        <v>45620</v>
      </c>
      <c r="AA19" s="14">
        <f t="shared" si="3"/>
        <v>45621</v>
      </c>
      <c r="AB19" s="14">
        <f t="shared" si="3"/>
        <v>45622</v>
      </c>
      <c r="AC19" s="14">
        <f t="shared" si="3"/>
        <v>45623</v>
      </c>
      <c r="AD19" s="14">
        <f t="shared" si="3"/>
        <v>45624</v>
      </c>
      <c r="AE19" s="14">
        <f t="shared" si="3"/>
        <v>45625</v>
      </c>
      <c r="AF19" s="14">
        <f t="shared" si="3"/>
        <v>45626</v>
      </c>
      <c r="AG19" s="14"/>
      <c r="AH19" s="55"/>
      <c r="AI19" s="54"/>
      <c r="AJ19" s="76"/>
      <c r="AK19" s="76"/>
      <c r="AL19" s="76"/>
      <c r="AM19" s="76"/>
    </row>
    <row r="20" spans="2:41" ht="27" customHeight="1">
      <c r="B20" s="54" t="s">
        <v>8</v>
      </c>
      <c r="C20" s="56"/>
      <c r="D20" s="56"/>
      <c r="E20" s="58"/>
      <c r="F20" s="60"/>
      <c r="G20" s="56"/>
      <c r="H20" s="56"/>
      <c r="I20" s="56"/>
      <c r="J20" s="56"/>
      <c r="K20" s="56"/>
      <c r="L20" s="60"/>
      <c r="M20" s="60"/>
      <c r="N20" s="56"/>
      <c r="O20" s="56"/>
      <c r="P20" s="56"/>
      <c r="Q20" s="56"/>
      <c r="R20" s="56"/>
      <c r="S20" s="60"/>
      <c r="T20" s="60"/>
      <c r="U20" s="56"/>
      <c r="V20" s="56"/>
      <c r="W20" s="56"/>
      <c r="X20" s="56"/>
      <c r="Y20" s="64"/>
      <c r="Z20" s="60"/>
      <c r="AA20" s="60"/>
      <c r="AB20" s="56"/>
      <c r="AC20" s="56"/>
      <c r="AD20" s="56"/>
      <c r="AE20" s="56"/>
      <c r="AF20" s="56"/>
      <c r="AG20" s="59"/>
      <c r="AH20" s="55"/>
      <c r="AI20" s="54"/>
      <c r="AJ20" s="76"/>
      <c r="AK20" s="76"/>
      <c r="AL20" s="76"/>
      <c r="AM20" s="76"/>
    </row>
    <row r="21" spans="2:41" ht="27" customHeight="1">
      <c r="B21" s="55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65"/>
      <c r="Z21" s="57"/>
      <c r="AA21" s="57"/>
      <c r="AB21" s="57"/>
      <c r="AC21" s="57"/>
      <c r="AD21" s="57"/>
      <c r="AE21" s="57"/>
      <c r="AF21" s="57"/>
      <c r="AG21" s="59"/>
      <c r="AH21" s="55"/>
      <c r="AI21" s="54"/>
      <c r="AJ21" s="76"/>
      <c r="AK21" s="76"/>
      <c r="AL21" s="76"/>
      <c r="AM21" s="76"/>
    </row>
    <row r="22" spans="2:41" ht="27" customHeight="1">
      <c r="B22" s="55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65"/>
      <c r="Z22" s="57"/>
      <c r="AA22" s="57"/>
      <c r="AB22" s="57"/>
      <c r="AC22" s="57"/>
      <c r="AD22" s="57"/>
      <c r="AE22" s="57"/>
      <c r="AF22" s="57"/>
      <c r="AG22" s="59"/>
      <c r="AH22" s="55"/>
      <c r="AI22" s="54"/>
      <c r="AJ22" s="76"/>
      <c r="AK22" s="76"/>
      <c r="AL22" s="76"/>
      <c r="AM22" s="76"/>
    </row>
    <row r="23" spans="2:41">
      <c r="B23" s="3" t="s">
        <v>9</v>
      </c>
      <c r="C23" s="3"/>
      <c r="D23" s="3" t="s">
        <v>28</v>
      </c>
      <c r="E23" s="3" t="s">
        <v>28</v>
      </c>
      <c r="F23" s="3"/>
      <c r="G23" s="3"/>
      <c r="H23" s="3"/>
      <c r="I23" s="3"/>
      <c r="J23" s="3"/>
      <c r="K23" s="3" t="s">
        <v>28</v>
      </c>
      <c r="L23" s="3" t="s">
        <v>28</v>
      </c>
      <c r="M23" s="3"/>
      <c r="N23" s="3"/>
      <c r="O23" s="3"/>
      <c r="P23" s="3"/>
      <c r="Q23" s="3"/>
      <c r="R23" s="3" t="s">
        <v>28</v>
      </c>
      <c r="S23" s="3" t="s">
        <v>28</v>
      </c>
      <c r="T23" s="3"/>
      <c r="U23" s="3"/>
      <c r="V23" s="3"/>
      <c r="W23" s="3"/>
      <c r="X23" s="3"/>
      <c r="Y23" s="3" t="s">
        <v>28</v>
      </c>
      <c r="Z23" s="3" t="s">
        <v>28</v>
      </c>
      <c r="AA23" s="3"/>
      <c r="AB23" s="3"/>
      <c r="AC23" s="3"/>
      <c r="AD23" s="3"/>
      <c r="AE23" s="3"/>
      <c r="AF23" s="3" t="s">
        <v>28</v>
      </c>
      <c r="AG23" s="3"/>
      <c r="AH23" s="3">
        <f>COUNTIF(C23:AG23,"○")</f>
        <v>9</v>
      </c>
      <c r="AI23" s="13">
        <f>AK23-AJ23</f>
        <v>45626</v>
      </c>
      <c r="AJ23" s="3">
        <f>COUNTIF(C23:AG23,"×")</f>
        <v>0</v>
      </c>
      <c r="AK23" s="17">
        <f>MAX(AC17:AG17)</f>
        <v>45626</v>
      </c>
      <c r="AL23" s="3">
        <f>COUNTIF(C18:AG18,7)+COUNTIF(C18:AG18,1)</f>
        <v>9</v>
      </c>
      <c r="AM23" s="3" t="str">
        <f>IF(AH23&gt;=AL23,"○","×")</f>
        <v>○</v>
      </c>
    </row>
    <row r="24" spans="2:41" ht="27" customHeight="1"/>
    <row r="25" spans="2:41" ht="18.75" customHeight="1">
      <c r="B25" s="3" t="s">
        <v>1</v>
      </c>
      <c r="C25" s="61">
        <f>DATE($AD$4,$AE$4+2,1)</f>
        <v>45627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3"/>
      <c r="AH25" s="54" t="s">
        <v>10</v>
      </c>
      <c r="AI25" s="54" t="s">
        <v>16</v>
      </c>
      <c r="AJ25" s="76" t="s">
        <v>31</v>
      </c>
      <c r="AK25" s="76" t="s">
        <v>33</v>
      </c>
      <c r="AL25" s="76" t="s">
        <v>32</v>
      </c>
      <c r="AM25" s="76" t="s">
        <v>34</v>
      </c>
      <c r="AO25" s="16"/>
    </row>
    <row r="26" spans="2:41">
      <c r="B26" s="3" t="s">
        <v>2</v>
      </c>
      <c r="C26" s="13">
        <f>DATE($AD$4,$AE$4+2,1)</f>
        <v>45627</v>
      </c>
      <c r="D26" s="13">
        <f>DATE($AD$4,$AE$4+2,2)</f>
        <v>45628</v>
      </c>
      <c r="E26" s="13">
        <f>DATE($AD$4,$AE$4+2,3)</f>
        <v>45629</v>
      </c>
      <c r="F26" s="13">
        <f>DATE($AD$4,$AE$4+2,4)</f>
        <v>45630</v>
      </c>
      <c r="G26" s="13">
        <f>DATE($AD$4,$AE$4+2,5)</f>
        <v>45631</v>
      </c>
      <c r="H26" s="13">
        <f>DATE($AD$4,$AE$4+2,6)</f>
        <v>45632</v>
      </c>
      <c r="I26" s="13">
        <f>DATE($AD$4,$AE$4+2,7)</f>
        <v>45633</v>
      </c>
      <c r="J26" s="13">
        <f>DATE($AD$4,$AE$4+2,8)</f>
        <v>45634</v>
      </c>
      <c r="K26" s="13">
        <f>DATE($AD$4,$AE$4+2,9)</f>
        <v>45635</v>
      </c>
      <c r="L26" s="13">
        <f>DATE($AD$4,$AE$4+2,10)</f>
        <v>45636</v>
      </c>
      <c r="M26" s="13">
        <f>DATE($AD$4,$AE$4+2,11)</f>
        <v>45637</v>
      </c>
      <c r="N26" s="13">
        <f>DATE($AD$4,$AE$4+2,12)</f>
        <v>45638</v>
      </c>
      <c r="O26" s="13">
        <f>DATE($AD$4,$AE$4+2,13)</f>
        <v>45639</v>
      </c>
      <c r="P26" s="13">
        <f>DATE($AD$4,$AE$4+2,14)</f>
        <v>45640</v>
      </c>
      <c r="Q26" s="13">
        <f>DATE($AD$4,$AE$4+2,15)</f>
        <v>45641</v>
      </c>
      <c r="R26" s="13">
        <f>DATE($AD$4,$AE$4+2,16)</f>
        <v>45642</v>
      </c>
      <c r="S26" s="13">
        <f>DATE($AD$4,$AE$4+2,17)</f>
        <v>45643</v>
      </c>
      <c r="T26" s="13">
        <f>DATE($AD$4,$AE$4+2,18)</f>
        <v>45644</v>
      </c>
      <c r="U26" s="13">
        <f>DATE($AD$4,$AE$4+2,19)</f>
        <v>45645</v>
      </c>
      <c r="V26" s="13">
        <f>DATE($AD$4,$AE$4+2,20)</f>
        <v>45646</v>
      </c>
      <c r="W26" s="13">
        <f>DATE($AD$4,$AE$4+2,21)</f>
        <v>45647</v>
      </c>
      <c r="X26" s="13">
        <f>DATE($AD$4,$AE$4+2,22)</f>
        <v>45648</v>
      </c>
      <c r="Y26" s="13">
        <f>DATE($AD$4,$AE$4+2,23)</f>
        <v>45649</v>
      </c>
      <c r="Z26" s="13">
        <f>DATE($AD$4,$AE$4+2,24)</f>
        <v>45650</v>
      </c>
      <c r="AA26" s="13">
        <f>DATE($AD$4,$AE$4+2,25)</f>
        <v>45651</v>
      </c>
      <c r="AB26" s="13">
        <f>DATE($AD$4,$AE$4+2,26)</f>
        <v>45652</v>
      </c>
      <c r="AC26" s="13">
        <f>DATE($AD$4,$AE$4+2,27)</f>
        <v>45653</v>
      </c>
      <c r="AD26" s="13">
        <f>DATE($AD$4,$AE$4+2,28)</f>
        <v>45654</v>
      </c>
      <c r="AE26" s="13">
        <f>DATE($AD$4,$AE$4+2,29)</f>
        <v>45655</v>
      </c>
      <c r="AF26" s="13">
        <f>DATE($AD$4,$AE$4+2,30)</f>
        <v>45656</v>
      </c>
      <c r="AG26" s="13">
        <f>DATE($AD$4,$AE$4+2,31)</f>
        <v>45657</v>
      </c>
      <c r="AH26" s="55"/>
      <c r="AI26" s="54"/>
      <c r="AJ26" s="76"/>
      <c r="AK26" s="76"/>
      <c r="AL26" s="76"/>
      <c r="AM26" s="76"/>
    </row>
    <row r="27" spans="2:41" hidden="1">
      <c r="B27" s="3"/>
      <c r="C27" s="15">
        <f>WEEKDAY(C26)</f>
        <v>1</v>
      </c>
      <c r="D27" s="15">
        <f t="shared" ref="D27:AG27" si="4">WEEKDAY(D26)</f>
        <v>2</v>
      </c>
      <c r="E27" s="15">
        <f t="shared" si="4"/>
        <v>3</v>
      </c>
      <c r="F27" s="15">
        <f t="shared" si="4"/>
        <v>4</v>
      </c>
      <c r="G27" s="15">
        <f t="shared" si="4"/>
        <v>5</v>
      </c>
      <c r="H27" s="15">
        <f t="shared" si="4"/>
        <v>6</v>
      </c>
      <c r="I27" s="15">
        <f t="shared" si="4"/>
        <v>7</v>
      </c>
      <c r="J27" s="15">
        <f t="shared" si="4"/>
        <v>1</v>
      </c>
      <c r="K27" s="15">
        <f t="shared" si="4"/>
        <v>2</v>
      </c>
      <c r="L27" s="15">
        <f t="shared" si="4"/>
        <v>3</v>
      </c>
      <c r="M27" s="15">
        <f t="shared" si="4"/>
        <v>4</v>
      </c>
      <c r="N27" s="15">
        <f t="shared" si="4"/>
        <v>5</v>
      </c>
      <c r="O27" s="15">
        <f t="shared" si="4"/>
        <v>6</v>
      </c>
      <c r="P27" s="15">
        <f t="shared" si="4"/>
        <v>7</v>
      </c>
      <c r="Q27" s="15">
        <f t="shared" si="4"/>
        <v>1</v>
      </c>
      <c r="R27" s="15">
        <f t="shared" si="4"/>
        <v>2</v>
      </c>
      <c r="S27" s="15">
        <f t="shared" si="4"/>
        <v>3</v>
      </c>
      <c r="T27" s="15">
        <f t="shared" si="4"/>
        <v>4</v>
      </c>
      <c r="U27" s="15">
        <f t="shared" si="4"/>
        <v>5</v>
      </c>
      <c r="V27" s="15">
        <f t="shared" si="4"/>
        <v>6</v>
      </c>
      <c r="W27" s="15">
        <f t="shared" si="4"/>
        <v>7</v>
      </c>
      <c r="X27" s="15">
        <f t="shared" si="4"/>
        <v>1</v>
      </c>
      <c r="Y27" s="15">
        <f t="shared" si="4"/>
        <v>2</v>
      </c>
      <c r="Z27" s="15">
        <f t="shared" si="4"/>
        <v>3</v>
      </c>
      <c r="AA27" s="15">
        <f t="shared" si="4"/>
        <v>4</v>
      </c>
      <c r="AB27" s="15">
        <f t="shared" si="4"/>
        <v>5</v>
      </c>
      <c r="AC27" s="15">
        <f t="shared" si="4"/>
        <v>6</v>
      </c>
      <c r="AD27" s="15">
        <f t="shared" si="4"/>
        <v>7</v>
      </c>
      <c r="AE27" s="15">
        <f t="shared" si="4"/>
        <v>1</v>
      </c>
      <c r="AF27" s="15">
        <f t="shared" si="4"/>
        <v>2</v>
      </c>
      <c r="AG27" s="15">
        <f t="shared" si="4"/>
        <v>3</v>
      </c>
      <c r="AH27" s="55"/>
      <c r="AI27" s="54"/>
      <c r="AJ27" s="76"/>
      <c r="AK27" s="76"/>
      <c r="AL27" s="76"/>
      <c r="AM27" s="76"/>
      <c r="AN27" s="10"/>
    </row>
    <row r="28" spans="2:41">
      <c r="B28" s="3" t="s">
        <v>3</v>
      </c>
      <c r="C28" s="14">
        <f>C26</f>
        <v>45627</v>
      </c>
      <c r="D28" s="14">
        <f t="shared" ref="D28:AF28" si="5">D26</f>
        <v>45628</v>
      </c>
      <c r="E28" s="14">
        <f t="shared" si="5"/>
        <v>45629</v>
      </c>
      <c r="F28" s="14">
        <f t="shared" si="5"/>
        <v>45630</v>
      </c>
      <c r="G28" s="14">
        <f t="shared" si="5"/>
        <v>45631</v>
      </c>
      <c r="H28" s="14">
        <f t="shared" si="5"/>
        <v>45632</v>
      </c>
      <c r="I28" s="14">
        <f t="shared" si="5"/>
        <v>45633</v>
      </c>
      <c r="J28" s="14">
        <f t="shared" si="5"/>
        <v>45634</v>
      </c>
      <c r="K28" s="14">
        <f t="shared" si="5"/>
        <v>45635</v>
      </c>
      <c r="L28" s="14">
        <f t="shared" si="5"/>
        <v>45636</v>
      </c>
      <c r="M28" s="14">
        <f t="shared" si="5"/>
        <v>45637</v>
      </c>
      <c r="N28" s="14">
        <f t="shared" si="5"/>
        <v>45638</v>
      </c>
      <c r="O28" s="14">
        <f t="shared" si="5"/>
        <v>45639</v>
      </c>
      <c r="P28" s="14">
        <f t="shared" si="5"/>
        <v>45640</v>
      </c>
      <c r="Q28" s="14">
        <f t="shared" si="5"/>
        <v>45641</v>
      </c>
      <c r="R28" s="14">
        <f t="shared" si="5"/>
        <v>45642</v>
      </c>
      <c r="S28" s="14">
        <f t="shared" si="5"/>
        <v>45643</v>
      </c>
      <c r="T28" s="14">
        <f t="shared" si="5"/>
        <v>45644</v>
      </c>
      <c r="U28" s="14">
        <f t="shared" si="5"/>
        <v>45645</v>
      </c>
      <c r="V28" s="14">
        <f t="shared" si="5"/>
        <v>45646</v>
      </c>
      <c r="W28" s="14">
        <f t="shared" si="5"/>
        <v>45647</v>
      </c>
      <c r="X28" s="14">
        <f t="shared" si="5"/>
        <v>45648</v>
      </c>
      <c r="Y28" s="14">
        <f t="shared" si="5"/>
        <v>45649</v>
      </c>
      <c r="Z28" s="14">
        <f t="shared" si="5"/>
        <v>45650</v>
      </c>
      <c r="AA28" s="14">
        <f t="shared" si="5"/>
        <v>45651</v>
      </c>
      <c r="AB28" s="14">
        <f t="shared" si="5"/>
        <v>45652</v>
      </c>
      <c r="AC28" s="14">
        <f t="shared" si="5"/>
        <v>45653</v>
      </c>
      <c r="AD28" s="14">
        <f t="shared" si="5"/>
        <v>45654</v>
      </c>
      <c r="AE28" s="14">
        <f t="shared" si="5"/>
        <v>45655</v>
      </c>
      <c r="AF28" s="14">
        <f t="shared" si="5"/>
        <v>45656</v>
      </c>
      <c r="AG28" s="14">
        <f>AG26</f>
        <v>45657</v>
      </c>
      <c r="AH28" s="55"/>
      <c r="AI28" s="54"/>
      <c r="AJ28" s="76"/>
      <c r="AK28" s="76"/>
      <c r="AL28" s="76"/>
      <c r="AM28" s="76"/>
      <c r="AN28" s="10"/>
    </row>
    <row r="29" spans="2:41" ht="27" customHeight="1">
      <c r="B29" s="54" t="s">
        <v>8</v>
      </c>
      <c r="C29" s="56"/>
      <c r="D29" s="56"/>
      <c r="E29" s="56"/>
      <c r="F29" s="56"/>
      <c r="G29" s="56"/>
      <c r="H29" s="56"/>
      <c r="I29" s="58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66"/>
      <c r="Z29" s="58"/>
      <c r="AA29" s="56"/>
      <c r="AB29" s="56"/>
      <c r="AC29" s="56"/>
      <c r="AD29" s="56"/>
      <c r="AE29" s="64"/>
      <c r="AF29" s="64"/>
      <c r="AG29" s="77"/>
      <c r="AH29" s="55"/>
      <c r="AI29" s="54"/>
      <c r="AJ29" s="76"/>
      <c r="AK29" s="76"/>
      <c r="AL29" s="76"/>
      <c r="AM29" s="76"/>
    </row>
    <row r="30" spans="2:41" ht="27" customHeight="1">
      <c r="B30" s="55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65"/>
      <c r="Z30" s="57"/>
      <c r="AA30" s="57"/>
      <c r="AB30" s="57"/>
      <c r="AC30" s="57"/>
      <c r="AD30" s="57"/>
      <c r="AE30" s="65"/>
      <c r="AF30" s="65"/>
      <c r="AG30" s="78"/>
      <c r="AH30" s="55"/>
      <c r="AI30" s="54"/>
      <c r="AJ30" s="76"/>
      <c r="AK30" s="76"/>
      <c r="AL30" s="76"/>
      <c r="AM30" s="76"/>
    </row>
    <row r="31" spans="2:41" ht="27" customHeight="1">
      <c r="B31" s="55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65"/>
      <c r="Z31" s="57"/>
      <c r="AA31" s="57"/>
      <c r="AB31" s="57"/>
      <c r="AC31" s="57"/>
      <c r="AD31" s="57"/>
      <c r="AE31" s="65"/>
      <c r="AF31" s="65"/>
      <c r="AG31" s="78"/>
      <c r="AH31" s="55"/>
      <c r="AI31" s="54"/>
      <c r="AJ31" s="76"/>
      <c r="AK31" s="76"/>
      <c r="AL31" s="76"/>
      <c r="AM31" s="76"/>
    </row>
    <row r="32" spans="2:41">
      <c r="B32" s="3" t="s">
        <v>9</v>
      </c>
      <c r="C32" s="3" t="s">
        <v>28</v>
      </c>
      <c r="D32" s="3"/>
      <c r="E32" s="3"/>
      <c r="F32" s="3"/>
      <c r="G32" s="3" t="s">
        <v>28</v>
      </c>
      <c r="H32" s="3"/>
      <c r="I32" s="3"/>
      <c r="J32" s="3" t="s">
        <v>28</v>
      </c>
      <c r="K32" s="3"/>
      <c r="L32" s="3"/>
      <c r="M32" s="3"/>
      <c r="N32" s="3"/>
      <c r="O32" s="3"/>
      <c r="P32" s="3" t="s">
        <v>28</v>
      </c>
      <c r="Q32" s="3" t="s">
        <v>28</v>
      </c>
      <c r="R32" s="3"/>
      <c r="S32" s="3"/>
      <c r="T32" s="3"/>
      <c r="U32" s="3"/>
      <c r="V32" s="3"/>
      <c r="W32" s="3" t="s">
        <v>28</v>
      </c>
      <c r="X32" s="3" t="s">
        <v>28</v>
      </c>
      <c r="Y32" s="3"/>
      <c r="Z32" s="3"/>
      <c r="AA32" s="3"/>
      <c r="AB32" s="3"/>
      <c r="AC32" s="3"/>
      <c r="AD32" s="3" t="s">
        <v>28</v>
      </c>
      <c r="AE32" s="3" t="s">
        <v>30</v>
      </c>
      <c r="AF32" s="3" t="s">
        <v>30</v>
      </c>
      <c r="AG32" s="3" t="s">
        <v>30</v>
      </c>
      <c r="AH32" s="3">
        <f>COUNTIF(C32:AG32,"○")</f>
        <v>8</v>
      </c>
      <c r="AI32" s="13">
        <f>AK32-AJ32</f>
        <v>45654</v>
      </c>
      <c r="AJ32" s="3">
        <f>COUNTIF(C32:AG32,"×")</f>
        <v>3</v>
      </c>
      <c r="AK32" s="17">
        <f>MAX(AC26:AG26)</f>
        <v>45657</v>
      </c>
      <c r="AL32" s="3">
        <v>8</v>
      </c>
      <c r="AM32" s="3" t="str">
        <f>IF(AH32&gt;=AL32,"○","×")</f>
        <v>○</v>
      </c>
    </row>
    <row r="33" spans="2:41" ht="27" customHeight="1"/>
    <row r="34" spans="2:41" ht="18.75" customHeight="1">
      <c r="B34" s="3" t="s">
        <v>1</v>
      </c>
      <c r="C34" s="61">
        <f>DATE($AD$4,$AE$4+3,1)</f>
        <v>45658</v>
      </c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3"/>
      <c r="AH34" s="54" t="s">
        <v>10</v>
      </c>
      <c r="AI34" s="54" t="s">
        <v>16</v>
      </c>
      <c r="AJ34" s="76" t="s">
        <v>31</v>
      </c>
      <c r="AK34" s="76" t="s">
        <v>33</v>
      </c>
      <c r="AL34" s="76" t="s">
        <v>32</v>
      </c>
      <c r="AM34" s="76" t="s">
        <v>34</v>
      </c>
      <c r="AO34" s="16"/>
    </row>
    <row r="35" spans="2:41">
      <c r="B35" s="3" t="s">
        <v>2</v>
      </c>
      <c r="C35" s="13">
        <f>DATE($AD$4,$AE$4+3,1)</f>
        <v>45658</v>
      </c>
      <c r="D35" s="13">
        <f>DATE($AD$4,$AE$4+3,2)</f>
        <v>45659</v>
      </c>
      <c r="E35" s="13">
        <f>DATE($AD$4,$AE$4+3,3)</f>
        <v>45660</v>
      </c>
      <c r="F35" s="13">
        <f>DATE($AD$4,$AE$4+3,4)</f>
        <v>45661</v>
      </c>
      <c r="G35" s="13">
        <f>DATE($AD$4,$AE$4+3,5)</f>
        <v>45662</v>
      </c>
      <c r="H35" s="13">
        <f>DATE($AD$4,$AE$4+3,6)</f>
        <v>45663</v>
      </c>
      <c r="I35" s="13">
        <f>DATE($AD$4,$AE$4+3,7)</f>
        <v>45664</v>
      </c>
      <c r="J35" s="13">
        <f>DATE($AD$4,$AE$4+3,8)</f>
        <v>45665</v>
      </c>
      <c r="K35" s="13">
        <f>DATE($AD$4,$AE$4+3,9)</f>
        <v>45666</v>
      </c>
      <c r="L35" s="13">
        <f>DATE($AD$4,$AE$4+3,10)</f>
        <v>45667</v>
      </c>
      <c r="M35" s="13">
        <f>DATE($AD$4,$AE$4+3,11)</f>
        <v>45668</v>
      </c>
      <c r="N35" s="13">
        <f>DATE($AD$4,$AE$4+3,12)</f>
        <v>45669</v>
      </c>
      <c r="O35" s="13">
        <f>DATE($AD$4,$AE$4+3,13)</f>
        <v>45670</v>
      </c>
      <c r="P35" s="13">
        <f>DATE($AD$4,$AE$4+3,14)</f>
        <v>45671</v>
      </c>
      <c r="Q35" s="13">
        <f>DATE($AD$4,$AE$4+3,15)</f>
        <v>45672</v>
      </c>
      <c r="R35" s="13">
        <f>DATE($AD$4,$AE$4+3,16)</f>
        <v>45673</v>
      </c>
      <c r="S35" s="13">
        <f>DATE($AD$4,$AE$4+3,17)</f>
        <v>45674</v>
      </c>
      <c r="T35" s="13">
        <f>DATE($AD$4,$AE$4+3,18)</f>
        <v>45675</v>
      </c>
      <c r="U35" s="13">
        <f>DATE($AD$4,$AE$4+3,19)</f>
        <v>45676</v>
      </c>
      <c r="V35" s="13">
        <f>DATE($AD$4,$AE$4+3,20)</f>
        <v>45677</v>
      </c>
      <c r="W35" s="13">
        <f>DATE($AD$4,$AE$4+3,21)</f>
        <v>45678</v>
      </c>
      <c r="X35" s="13">
        <f>DATE($AD$4,$AE$4+3,22)</f>
        <v>45679</v>
      </c>
      <c r="Y35" s="13">
        <f>DATE($AD$4,$AE$4+3,23)</f>
        <v>45680</v>
      </c>
      <c r="Z35" s="13">
        <f>DATE($AD$4,$AE$4+3,24)</f>
        <v>45681</v>
      </c>
      <c r="AA35" s="13">
        <f>DATE($AD$4,$AE$4+3,25)</f>
        <v>45682</v>
      </c>
      <c r="AB35" s="13">
        <f>DATE($AD$4,$AE$4+3,26)</f>
        <v>45683</v>
      </c>
      <c r="AC35" s="13">
        <f>DATE($AD$4,$AE$4+3,27)</f>
        <v>45684</v>
      </c>
      <c r="AD35" s="13">
        <f>DATE($AD$4,$AE$4+3,28)</f>
        <v>45685</v>
      </c>
      <c r="AE35" s="13">
        <f>DATE($AD$4,$AE$4+3,29)</f>
        <v>45686</v>
      </c>
      <c r="AF35" s="13">
        <f>DATE($AD$4,$AE$4+3,30)</f>
        <v>45687</v>
      </c>
      <c r="AG35" s="13">
        <f>DATE($AD$4,$AE$4+3,31)</f>
        <v>45688</v>
      </c>
      <c r="AH35" s="55"/>
      <c r="AI35" s="54"/>
      <c r="AJ35" s="76"/>
      <c r="AK35" s="76"/>
      <c r="AL35" s="76"/>
      <c r="AM35" s="76"/>
    </row>
    <row r="36" spans="2:41" hidden="1">
      <c r="B36" s="3"/>
      <c r="C36" s="15">
        <f>WEEKDAY(C35)</f>
        <v>4</v>
      </c>
      <c r="D36" s="15">
        <f t="shared" ref="D36:AG36" si="6">WEEKDAY(D35)</f>
        <v>5</v>
      </c>
      <c r="E36" s="15">
        <f t="shared" si="6"/>
        <v>6</v>
      </c>
      <c r="F36" s="15">
        <f t="shared" si="6"/>
        <v>7</v>
      </c>
      <c r="G36" s="15">
        <f t="shared" si="6"/>
        <v>1</v>
      </c>
      <c r="H36" s="15">
        <f t="shared" si="6"/>
        <v>2</v>
      </c>
      <c r="I36" s="15">
        <f t="shared" si="6"/>
        <v>3</v>
      </c>
      <c r="J36" s="15">
        <f t="shared" si="6"/>
        <v>4</v>
      </c>
      <c r="K36" s="15">
        <f t="shared" si="6"/>
        <v>5</v>
      </c>
      <c r="L36" s="15">
        <f t="shared" si="6"/>
        <v>6</v>
      </c>
      <c r="M36" s="15">
        <f t="shared" si="6"/>
        <v>7</v>
      </c>
      <c r="N36" s="15">
        <f t="shared" si="6"/>
        <v>1</v>
      </c>
      <c r="O36" s="15">
        <f t="shared" si="6"/>
        <v>2</v>
      </c>
      <c r="P36" s="15">
        <f t="shared" si="6"/>
        <v>3</v>
      </c>
      <c r="Q36" s="15">
        <f t="shared" si="6"/>
        <v>4</v>
      </c>
      <c r="R36" s="15">
        <f t="shared" si="6"/>
        <v>5</v>
      </c>
      <c r="S36" s="15">
        <f t="shared" si="6"/>
        <v>6</v>
      </c>
      <c r="T36" s="15">
        <f t="shared" si="6"/>
        <v>7</v>
      </c>
      <c r="U36" s="15">
        <f t="shared" si="6"/>
        <v>1</v>
      </c>
      <c r="V36" s="15">
        <f t="shared" si="6"/>
        <v>2</v>
      </c>
      <c r="W36" s="15">
        <f t="shared" si="6"/>
        <v>3</v>
      </c>
      <c r="X36" s="15">
        <f t="shared" si="6"/>
        <v>4</v>
      </c>
      <c r="Y36" s="15">
        <f t="shared" si="6"/>
        <v>5</v>
      </c>
      <c r="Z36" s="15">
        <f t="shared" si="6"/>
        <v>6</v>
      </c>
      <c r="AA36" s="15">
        <f t="shared" si="6"/>
        <v>7</v>
      </c>
      <c r="AB36" s="15">
        <f t="shared" si="6"/>
        <v>1</v>
      </c>
      <c r="AC36" s="15">
        <f t="shared" si="6"/>
        <v>2</v>
      </c>
      <c r="AD36" s="15">
        <f t="shared" si="6"/>
        <v>3</v>
      </c>
      <c r="AE36" s="15">
        <f t="shared" si="6"/>
        <v>4</v>
      </c>
      <c r="AF36" s="15">
        <f t="shared" si="6"/>
        <v>5</v>
      </c>
      <c r="AG36" s="15">
        <f t="shared" si="6"/>
        <v>6</v>
      </c>
      <c r="AH36" s="55"/>
      <c r="AI36" s="54"/>
      <c r="AJ36" s="76"/>
      <c r="AK36" s="76"/>
      <c r="AL36" s="76"/>
      <c r="AM36" s="76"/>
      <c r="AN36" s="10"/>
    </row>
    <row r="37" spans="2:41">
      <c r="B37" s="3" t="s">
        <v>3</v>
      </c>
      <c r="C37" s="14">
        <f>C35</f>
        <v>45658</v>
      </c>
      <c r="D37" s="14">
        <f t="shared" ref="D37:AG37" si="7">D35</f>
        <v>45659</v>
      </c>
      <c r="E37" s="14">
        <f t="shared" si="7"/>
        <v>45660</v>
      </c>
      <c r="F37" s="14">
        <f t="shared" si="7"/>
        <v>45661</v>
      </c>
      <c r="G37" s="14">
        <f t="shared" si="7"/>
        <v>45662</v>
      </c>
      <c r="H37" s="14">
        <f t="shared" si="7"/>
        <v>45663</v>
      </c>
      <c r="I37" s="14">
        <f t="shared" si="7"/>
        <v>45664</v>
      </c>
      <c r="J37" s="14">
        <f t="shared" si="7"/>
        <v>45665</v>
      </c>
      <c r="K37" s="14">
        <f t="shared" si="7"/>
        <v>45666</v>
      </c>
      <c r="L37" s="14">
        <f t="shared" si="7"/>
        <v>45667</v>
      </c>
      <c r="M37" s="14">
        <f t="shared" si="7"/>
        <v>45668</v>
      </c>
      <c r="N37" s="14">
        <f t="shared" si="7"/>
        <v>45669</v>
      </c>
      <c r="O37" s="14">
        <f t="shared" si="7"/>
        <v>45670</v>
      </c>
      <c r="P37" s="14">
        <f t="shared" si="7"/>
        <v>45671</v>
      </c>
      <c r="Q37" s="14">
        <f t="shared" si="7"/>
        <v>45672</v>
      </c>
      <c r="R37" s="14">
        <f t="shared" si="7"/>
        <v>45673</v>
      </c>
      <c r="S37" s="14">
        <f t="shared" si="7"/>
        <v>45674</v>
      </c>
      <c r="T37" s="14">
        <f t="shared" si="7"/>
        <v>45675</v>
      </c>
      <c r="U37" s="14">
        <f t="shared" si="7"/>
        <v>45676</v>
      </c>
      <c r="V37" s="14">
        <f t="shared" si="7"/>
        <v>45677</v>
      </c>
      <c r="W37" s="14">
        <f t="shared" si="7"/>
        <v>45678</v>
      </c>
      <c r="X37" s="14">
        <f t="shared" si="7"/>
        <v>45679</v>
      </c>
      <c r="Y37" s="14">
        <f t="shared" si="7"/>
        <v>45680</v>
      </c>
      <c r="Z37" s="14">
        <f t="shared" si="7"/>
        <v>45681</v>
      </c>
      <c r="AA37" s="14">
        <f t="shared" si="7"/>
        <v>45682</v>
      </c>
      <c r="AB37" s="14">
        <f t="shared" si="7"/>
        <v>45683</v>
      </c>
      <c r="AC37" s="14">
        <f t="shared" si="7"/>
        <v>45684</v>
      </c>
      <c r="AD37" s="14">
        <f t="shared" si="7"/>
        <v>45685</v>
      </c>
      <c r="AE37" s="14">
        <f t="shared" si="7"/>
        <v>45686</v>
      </c>
      <c r="AF37" s="14">
        <f t="shared" si="7"/>
        <v>45687</v>
      </c>
      <c r="AG37" s="14">
        <f t="shared" si="7"/>
        <v>45688</v>
      </c>
      <c r="AH37" s="55"/>
      <c r="AI37" s="54"/>
      <c r="AJ37" s="76"/>
      <c r="AK37" s="76"/>
      <c r="AL37" s="76"/>
      <c r="AM37" s="76"/>
      <c r="AN37" s="10"/>
    </row>
    <row r="38" spans="2:41" ht="27" customHeight="1">
      <c r="B38" s="54" t="s">
        <v>8</v>
      </c>
      <c r="C38" s="66"/>
      <c r="D38" s="64"/>
      <c r="E38" s="64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7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59"/>
      <c r="AH38" s="55"/>
      <c r="AI38" s="54"/>
      <c r="AJ38" s="76"/>
      <c r="AK38" s="76"/>
      <c r="AL38" s="76"/>
      <c r="AM38" s="76"/>
    </row>
    <row r="39" spans="2:41" ht="27" customHeight="1">
      <c r="B39" s="55"/>
      <c r="C39" s="65"/>
      <c r="D39" s="65"/>
      <c r="E39" s="65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9"/>
      <c r="AH39" s="55"/>
      <c r="AI39" s="54"/>
      <c r="AJ39" s="76"/>
      <c r="AK39" s="76"/>
      <c r="AL39" s="76"/>
      <c r="AM39" s="76"/>
    </row>
    <row r="40" spans="2:41" ht="27" customHeight="1">
      <c r="B40" s="55"/>
      <c r="C40" s="65"/>
      <c r="D40" s="65"/>
      <c r="E40" s="65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9"/>
      <c r="AH40" s="55"/>
      <c r="AI40" s="54"/>
      <c r="AJ40" s="76"/>
      <c r="AK40" s="76"/>
      <c r="AL40" s="76"/>
      <c r="AM40" s="76"/>
    </row>
    <row r="41" spans="2:41">
      <c r="B41" s="3" t="s">
        <v>9</v>
      </c>
      <c r="C41" s="3" t="s">
        <v>30</v>
      </c>
      <c r="D41" s="3" t="s">
        <v>30</v>
      </c>
      <c r="E41" s="3" t="s">
        <v>30</v>
      </c>
      <c r="F41" s="3" t="s">
        <v>28</v>
      </c>
      <c r="G41" s="3" t="s">
        <v>28</v>
      </c>
      <c r="H41" s="3"/>
      <c r="I41" s="3"/>
      <c r="J41" s="3"/>
      <c r="K41" s="3"/>
      <c r="L41" s="3"/>
      <c r="M41" s="3" t="s">
        <v>28</v>
      </c>
      <c r="N41" s="3" t="s">
        <v>28</v>
      </c>
      <c r="O41" s="3"/>
      <c r="P41" s="3"/>
      <c r="Q41" s="3"/>
      <c r="R41" s="3"/>
      <c r="S41" s="3"/>
      <c r="T41" s="3" t="s">
        <v>28</v>
      </c>
      <c r="U41" s="3" t="s">
        <v>28</v>
      </c>
      <c r="V41" s="3"/>
      <c r="W41" s="3"/>
      <c r="X41" s="3"/>
      <c r="Y41" s="3"/>
      <c r="Z41" s="3"/>
      <c r="AA41" s="3" t="s">
        <v>28</v>
      </c>
      <c r="AB41" s="3" t="s">
        <v>28</v>
      </c>
      <c r="AC41" s="3"/>
      <c r="AD41" s="3"/>
      <c r="AE41" s="3"/>
      <c r="AF41" s="3"/>
      <c r="AG41" s="3"/>
      <c r="AH41" s="3">
        <f>COUNTIF(C41:AG41,"○")</f>
        <v>8</v>
      </c>
      <c r="AI41" s="13">
        <f>AK41-AJ41</f>
        <v>45685</v>
      </c>
      <c r="AJ41" s="3">
        <f>COUNTIF(C41:AG41,"×")</f>
        <v>3</v>
      </c>
      <c r="AK41" s="17">
        <f>MAX(AC35:AG35)</f>
        <v>45688</v>
      </c>
      <c r="AL41" s="3">
        <v>6</v>
      </c>
      <c r="AM41" s="3" t="str">
        <f>IF(AH41&gt;=AL41,"○","×")</f>
        <v>○</v>
      </c>
    </row>
    <row r="42" spans="2:41" ht="27" customHeight="1"/>
    <row r="43" spans="2:41" ht="18.75" customHeight="1">
      <c r="B43" s="3" t="s">
        <v>1</v>
      </c>
      <c r="C43" s="61">
        <f>DATE($AD$4,$AE$4+4,1)</f>
        <v>45689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3"/>
      <c r="AH43" s="54" t="s">
        <v>10</v>
      </c>
      <c r="AI43" s="54" t="s">
        <v>16</v>
      </c>
      <c r="AJ43" s="76" t="s">
        <v>31</v>
      </c>
      <c r="AK43" s="76" t="s">
        <v>33</v>
      </c>
      <c r="AL43" s="76" t="s">
        <v>32</v>
      </c>
      <c r="AM43" s="76" t="s">
        <v>34</v>
      </c>
      <c r="AO43" s="16"/>
    </row>
    <row r="44" spans="2:41">
      <c r="B44" s="3" t="s">
        <v>2</v>
      </c>
      <c r="C44" s="13">
        <f>DATE($AD$4,$AE$4+4,1)</f>
        <v>45689</v>
      </c>
      <c r="D44" s="13">
        <f>DATE($AD$4,$AE$4+4,2)</f>
        <v>45690</v>
      </c>
      <c r="E44" s="13">
        <f>DATE($AD$4,$AE$4+4,3)</f>
        <v>45691</v>
      </c>
      <c r="F44" s="13">
        <f>DATE($AD$4,$AE$4+4,4)</f>
        <v>45692</v>
      </c>
      <c r="G44" s="13">
        <f>DATE($AD$4,$AE$4+4,5)</f>
        <v>45693</v>
      </c>
      <c r="H44" s="13">
        <f>DATE($AD$4,$AE$4+4,6)</f>
        <v>45694</v>
      </c>
      <c r="I44" s="13">
        <f>DATE($AD$4,$AE$4+4,7)</f>
        <v>45695</v>
      </c>
      <c r="J44" s="13">
        <f>DATE($AD$4,$AE$4+4,8)</f>
        <v>45696</v>
      </c>
      <c r="K44" s="13">
        <f>DATE($AD$4,$AE$4+4,9)</f>
        <v>45697</v>
      </c>
      <c r="L44" s="13">
        <f>DATE($AD$4,$AE$4+4,10)</f>
        <v>45698</v>
      </c>
      <c r="M44" s="13">
        <f>DATE($AD$4,$AE$4+4,11)</f>
        <v>45699</v>
      </c>
      <c r="N44" s="13">
        <f>DATE($AD$4,$AE$4+4,12)</f>
        <v>45700</v>
      </c>
      <c r="O44" s="13">
        <f>DATE($AD$4,$AE$4+4,13)</f>
        <v>45701</v>
      </c>
      <c r="P44" s="13">
        <f>DATE($AD$4,$AE$4+4,14)</f>
        <v>45702</v>
      </c>
      <c r="Q44" s="13">
        <f>DATE($AD$4,$AE$4+4,15)</f>
        <v>45703</v>
      </c>
      <c r="R44" s="13">
        <f>DATE($AD$4,$AE$4+4,16)</f>
        <v>45704</v>
      </c>
      <c r="S44" s="13">
        <f>DATE($AD$4,$AE$4+4,17)</f>
        <v>45705</v>
      </c>
      <c r="T44" s="13">
        <f>DATE($AD$4,$AE$4+4,18)</f>
        <v>45706</v>
      </c>
      <c r="U44" s="13">
        <f>DATE($AD$4,$AE$4+4,19)</f>
        <v>45707</v>
      </c>
      <c r="V44" s="13">
        <f>DATE($AD$4,$AE$4+4,20)</f>
        <v>45708</v>
      </c>
      <c r="W44" s="13">
        <f>DATE($AD$4,$AE$4+4,21)</f>
        <v>45709</v>
      </c>
      <c r="X44" s="13">
        <f>DATE($AD$4,$AE$4+4,22)</f>
        <v>45710</v>
      </c>
      <c r="Y44" s="13">
        <f>DATE($AD$4,$AE$4+4,23)</f>
        <v>45711</v>
      </c>
      <c r="Z44" s="13">
        <f>DATE($AD$4,$AE$4+4,24)</f>
        <v>45712</v>
      </c>
      <c r="AA44" s="13">
        <f>DATE($AD$4,$AE$4+4,25)</f>
        <v>45713</v>
      </c>
      <c r="AB44" s="13">
        <f>DATE($AD$4,$AE$4+4,26)</f>
        <v>45714</v>
      </c>
      <c r="AC44" s="13">
        <f>DATE($AD$4,$AE$4+4,27)</f>
        <v>45715</v>
      </c>
      <c r="AD44" s="13">
        <f>DATE($AD$4,$AE$4+4,28)</f>
        <v>45716</v>
      </c>
      <c r="AE44" s="13"/>
      <c r="AF44" s="13"/>
      <c r="AG44" s="13"/>
      <c r="AH44" s="55"/>
      <c r="AI44" s="54"/>
      <c r="AJ44" s="76"/>
      <c r="AK44" s="76"/>
      <c r="AL44" s="76"/>
      <c r="AM44" s="76"/>
    </row>
    <row r="45" spans="2:41" hidden="1">
      <c r="B45" s="3"/>
      <c r="C45" s="15">
        <f>WEEKDAY(C44)</f>
        <v>7</v>
      </c>
      <c r="D45" s="15">
        <f t="shared" ref="D45:AD45" si="8">WEEKDAY(D44)</f>
        <v>1</v>
      </c>
      <c r="E45" s="15">
        <f t="shared" si="8"/>
        <v>2</v>
      </c>
      <c r="F45" s="15">
        <f t="shared" si="8"/>
        <v>3</v>
      </c>
      <c r="G45" s="15">
        <f t="shared" si="8"/>
        <v>4</v>
      </c>
      <c r="H45" s="15">
        <f t="shared" si="8"/>
        <v>5</v>
      </c>
      <c r="I45" s="15">
        <f t="shared" si="8"/>
        <v>6</v>
      </c>
      <c r="J45" s="15">
        <f t="shared" si="8"/>
        <v>7</v>
      </c>
      <c r="K45" s="15">
        <f t="shared" si="8"/>
        <v>1</v>
      </c>
      <c r="L45" s="15">
        <f t="shared" si="8"/>
        <v>2</v>
      </c>
      <c r="M45" s="15">
        <f t="shared" si="8"/>
        <v>3</v>
      </c>
      <c r="N45" s="15">
        <f t="shared" si="8"/>
        <v>4</v>
      </c>
      <c r="O45" s="15">
        <f t="shared" si="8"/>
        <v>5</v>
      </c>
      <c r="P45" s="15">
        <f t="shared" si="8"/>
        <v>6</v>
      </c>
      <c r="Q45" s="15">
        <f t="shared" si="8"/>
        <v>7</v>
      </c>
      <c r="R45" s="15">
        <f t="shared" si="8"/>
        <v>1</v>
      </c>
      <c r="S45" s="15">
        <f t="shared" si="8"/>
        <v>2</v>
      </c>
      <c r="T45" s="15">
        <f t="shared" si="8"/>
        <v>3</v>
      </c>
      <c r="U45" s="15">
        <f t="shared" si="8"/>
        <v>4</v>
      </c>
      <c r="V45" s="15">
        <f t="shared" si="8"/>
        <v>5</v>
      </c>
      <c r="W45" s="15">
        <f t="shared" si="8"/>
        <v>6</v>
      </c>
      <c r="X45" s="15">
        <f t="shared" si="8"/>
        <v>7</v>
      </c>
      <c r="Y45" s="15">
        <f t="shared" si="8"/>
        <v>1</v>
      </c>
      <c r="Z45" s="15">
        <f t="shared" si="8"/>
        <v>2</v>
      </c>
      <c r="AA45" s="15">
        <f t="shared" si="8"/>
        <v>3</v>
      </c>
      <c r="AB45" s="15">
        <f t="shared" si="8"/>
        <v>4</v>
      </c>
      <c r="AC45" s="15">
        <f t="shared" si="8"/>
        <v>5</v>
      </c>
      <c r="AD45" s="15">
        <f t="shared" si="8"/>
        <v>6</v>
      </c>
      <c r="AE45" s="15"/>
      <c r="AF45" s="15"/>
      <c r="AG45" s="15"/>
      <c r="AH45" s="55"/>
      <c r="AI45" s="54"/>
      <c r="AJ45" s="76"/>
      <c r="AK45" s="76"/>
      <c r="AL45" s="76"/>
      <c r="AM45" s="76"/>
      <c r="AN45" s="10"/>
    </row>
    <row r="46" spans="2:41">
      <c r="B46" s="3" t="s">
        <v>3</v>
      </c>
      <c r="C46" s="14">
        <f>C44</f>
        <v>45689</v>
      </c>
      <c r="D46" s="14">
        <f t="shared" ref="D46:AD46" si="9">D44</f>
        <v>45690</v>
      </c>
      <c r="E46" s="14">
        <f t="shared" si="9"/>
        <v>45691</v>
      </c>
      <c r="F46" s="14">
        <f t="shared" si="9"/>
        <v>45692</v>
      </c>
      <c r="G46" s="14">
        <f t="shared" si="9"/>
        <v>45693</v>
      </c>
      <c r="H46" s="14">
        <f t="shared" si="9"/>
        <v>45694</v>
      </c>
      <c r="I46" s="14">
        <f t="shared" si="9"/>
        <v>45695</v>
      </c>
      <c r="J46" s="14">
        <f t="shared" si="9"/>
        <v>45696</v>
      </c>
      <c r="K46" s="14">
        <f t="shared" si="9"/>
        <v>45697</v>
      </c>
      <c r="L46" s="14">
        <f t="shared" si="9"/>
        <v>45698</v>
      </c>
      <c r="M46" s="14">
        <f t="shared" si="9"/>
        <v>45699</v>
      </c>
      <c r="N46" s="14">
        <f t="shared" si="9"/>
        <v>45700</v>
      </c>
      <c r="O46" s="14">
        <f t="shared" si="9"/>
        <v>45701</v>
      </c>
      <c r="P46" s="14">
        <f t="shared" si="9"/>
        <v>45702</v>
      </c>
      <c r="Q46" s="14">
        <f t="shared" si="9"/>
        <v>45703</v>
      </c>
      <c r="R46" s="14">
        <f t="shared" si="9"/>
        <v>45704</v>
      </c>
      <c r="S46" s="14">
        <f t="shared" si="9"/>
        <v>45705</v>
      </c>
      <c r="T46" s="14">
        <f t="shared" si="9"/>
        <v>45706</v>
      </c>
      <c r="U46" s="14">
        <f t="shared" si="9"/>
        <v>45707</v>
      </c>
      <c r="V46" s="14">
        <f t="shared" si="9"/>
        <v>45708</v>
      </c>
      <c r="W46" s="14">
        <f t="shared" si="9"/>
        <v>45709</v>
      </c>
      <c r="X46" s="14">
        <f t="shared" si="9"/>
        <v>45710</v>
      </c>
      <c r="Y46" s="14">
        <f t="shared" si="9"/>
        <v>45711</v>
      </c>
      <c r="Z46" s="14">
        <f t="shared" si="9"/>
        <v>45712</v>
      </c>
      <c r="AA46" s="14">
        <f t="shared" si="9"/>
        <v>45713</v>
      </c>
      <c r="AB46" s="14">
        <f t="shared" si="9"/>
        <v>45714</v>
      </c>
      <c r="AC46" s="14">
        <f t="shared" si="9"/>
        <v>45715</v>
      </c>
      <c r="AD46" s="14">
        <f t="shared" si="9"/>
        <v>45716</v>
      </c>
      <c r="AE46" s="14"/>
      <c r="AF46" s="14"/>
      <c r="AG46" s="14"/>
      <c r="AH46" s="55"/>
      <c r="AI46" s="54"/>
      <c r="AJ46" s="76"/>
      <c r="AK46" s="76"/>
      <c r="AL46" s="76"/>
      <c r="AM46" s="76"/>
      <c r="AN46" s="10"/>
    </row>
    <row r="47" spans="2:41" ht="27" customHeight="1">
      <c r="B47" s="54" t="s">
        <v>8</v>
      </c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66"/>
      <c r="N47" s="81" t="s">
        <v>41</v>
      </c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9"/>
      <c r="AH47" s="55"/>
      <c r="AI47" s="54"/>
      <c r="AJ47" s="76"/>
      <c r="AK47" s="76"/>
      <c r="AL47" s="76"/>
      <c r="AM47" s="76"/>
    </row>
    <row r="48" spans="2:41" ht="27" customHeight="1">
      <c r="B48" s="55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65"/>
      <c r="N48" s="82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9"/>
      <c r="AH48" s="55"/>
      <c r="AI48" s="54"/>
      <c r="AJ48" s="76"/>
      <c r="AK48" s="76"/>
      <c r="AL48" s="76"/>
      <c r="AM48" s="76"/>
    </row>
    <row r="49" spans="2:41" ht="27" customHeight="1">
      <c r="B49" s="55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65"/>
      <c r="N49" s="82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9"/>
      <c r="AH49" s="55"/>
      <c r="AI49" s="54"/>
      <c r="AJ49" s="76"/>
      <c r="AK49" s="76"/>
      <c r="AL49" s="76"/>
      <c r="AM49" s="76"/>
    </row>
    <row r="50" spans="2:41">
      <c r="B50" s="3" t="s">
        <v>9</v>
      </c>
      <c r="C50" s="3" t="s">
        <v>28</v>
      </c>
      <c r="D50" s="3" t="s">
        <v>28</v>
      </c>
      <c r="E50" s="3"/>
      <c r="F50" s="3"/>
      <c r="G50" s="3"/>
      <c r="H50" s="3"/>
      <c r="I50" s="3"/>
      <c r="J50" s="3" t="s">
        <v>28</v>
      </c>
      <c r="K50" s="3" t="s">
        <v>28</v>
      </c>
      <c r="L50" s="3"/>
      <c r="M50" s="3"/>
      <c r="N50" s="3" t="s">
        <v>30</v>
      </c>
      <c r="O50" s="3" t="s">
        <v>30</v>
      </c>
      <c r="P50" s="3" t="s">
        <v>30</v>
      </c>
      <c r="Q50" s="3" t="s">
        <v>30</v>
      </c>
      <c r="R50" s="3" t="s">
        <v>30</v>
      </c>
      <c r="S50" s="3" t="s">
        <v>30</v>
      </c>
      <c r="T50" s="3" t="s">
        <v>30</v>
      </c>
      <c r="U50" s="3"/>
      <c r="V50" s="3"/>
      <c r="W50" s="3"/>
      <c r="X50" s="3" t="s">
        <v>28</v>
      </c>
      <c r="Y50" s="3" t="s">
        <v>28</v>
      </c>
      <c r="Z50" s="3"/>
      <c r="AA50" s="3"/>
      <c r="AB50" s="3"/>
      <c r="AC50" s="3"/>
      <c r="AD50" s="3"/>
      <c r="AE50" s="3"/>
      <c r="AF50" s="3"/>
      <c r="AG50" s="3"/>
      <c r="AH50" s="3">
        <f>COUNTIF(C50:AG50,"○")</f>
        <v>6</v>
      </c>
      <c r="AI50" s="13">
        <f>AK50-AJ50</f>
        <v>45709</v>
      </c>
      <c r="AJ50" s="3">
        <f>COUNTIF(C50:AG50,"×")</f>
        <v>7</v>
      </c>
      <c r="AK50" s="17">
        <f>MAX(AC44:AG44)</f>
        <v>45716</v>
      </c>
      <c r="AL50" s="3">
        <v>6</v>
      </c>
      <c r="AM50" s="3" t="str">
        <f>IF(AH50&gt;=AL50,"○","×")</f>
        <v>○</v>
      </c>
      <c r="AN50" s="16"/>
    </row>
    <row r="51" spans="2:41" ht="27" customHeight="1"/>
    <row r="52" spans="2:41" ht="18.75" customHeight="1">
      <c r="B52" s="3" t="s">
        <v>1</v>
      </c>
      <c r="C52" s="61">
        <f>DATE($AD$4,$AE$4+5,1)</f>
        <v>45717</v>
      </c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3"/>
      <c r="AH52" s="54" t="s">
        <v>10</v>
      </c>
      <c r="AI52" s="54" t="s">
        <v>16</v>
      </c>
      <c r="AJ52" s="76" t="s">
        <v>31</v>
      </c>
      <c r="AK52" s="76" t="s">
        <v>33</v>
      </c>
      <c r="AL52" s="76" t="s">
        <v>32</v>
      </c>
      <c r="AM52" s="76" t="s">
        <v>34</v>
      </c>
      <c r="AO52" s="16"/>
    </row>
    <row r="53" spans="2:41">
      <c r="B53" s="3" t="s">
        <v>2</v>
      </c>
      <c r="C53" s="13">
        <f>DATE($AD$4,$AE$4+5,1)</f>
        <v>45717</v>
      </c>
      <c r="D53" s="13">
        <f>DATE($AD$4,$AE$4+5,2)</f>
        <v>45718</v>
      </c>
      <c r="E53" s="13">
        <f>DATE($AD$4,$AE$4+5,3)</f>
        <v>45719</v>
      </c>
      <c r="F53" s="13">
        <f>DATE($AD$4,$AE$4+5,4)</f>
        <v>45720</v>
      </c>
      <c r="G53" s="13">
        <f>DATE($AD$4,$AE$4+5,5)</f>
        <v>45721</v>
      </c>
      <c r="H53" s="13">
        <f>DATE($AD$4,$AE$4+5,6)</f>
        <v>45722</v>
      </c>
      <c r="I53" s="13">
        <f>DATE($AD$4,$AE$4+5,7)</f>
        <v>45723</v>
      </c>
      <c r="J53" s="13">
        <f>DATE($AD$4,$AE$4+5,8)</f>
        <v>45724</v>
      </c>
      <c r="K53" s="13">
        <f>DATE($AD$4,$AE$4+5,9)</f>
        <v>45725</v>
      </c>
      <c r="L53" s="13">
        <f>DATE($AD$4,$AE$4+5,10)</f>
        <v>45726</v>
      </c>
      <c r="M53" s="13">
        <f>DATE($AD$4,$AE$4+5,11)</f>
        <v>45727</v>
      </c>
      <c r="N53" s="13">
        <f>DATE($AD$4,$AE$4+5,12)</f>
        <v>45728</v>
      </c>
      <c r="O53" s="13">
        <f>DATE($AD$4,$AE$4+5,13)</f>
        <v>45729</v>
      </c>
      <c r="P53" s="13">
        <f>DATE($AD$4,$AE$4+5,14)</f>
        <v>45730</v>
      </c>
      <c r="Q53" s="13">
        <f>DATE($AD$4,$AE$4+5,15)</f>
        <v>45731</v>
      </c>
      <c r="R53" s="13">
        <f>DATE($AD$4,$AE$4+5,16)</f>
        <v>45732</v>
      </c>
      <c r="S53" s="13">
        <f>DATE($AD$4,$AE$4+5,17)</f>
        <v>45733</v>
      </c>
      <c r="T53" s="13">
        <f>DATE($AD$4,$AE$4+5,18)</f>
        <v>45734</v>
      </c>
      <c r="U53" s="13">
        <f>DATE($AD$4,$AE$4+5,19)</f>
        <v>45735</v>
      </c>
      <c r="V53" s="13">
        <f>DATE($AD$4,$AE$4+5,20)</f>
        <v>45736</v>
      </c>
      <c r="W53" s="13">
        <f>DATE($AD$4,$AE$4+5,21)</f>
        <v>45737</v>
      </c>
      <c r="X53" s="13">
        <f>DATE($AD$4,$AE$4+5,22)</f>
        <v>45738</v>
      </c>
      <c r="Y53" s="13">
        <f>DATE($AD$4,$AE$4+5,23)</f>
        <v>45739</v>
      </c>
      <c r="Z53" s="13">
        <f>DATE($AD$4,$AE$4+5,24)</f>
        <v>45740</v>
      </c>
      <c r="AA53" s="13">
        <f>DATE($AD$4,$AE$4+5,25)</f>
        <v>45741</v>
      </c>
      <c r="AB53" s="13">
        <f>DATE($AD$4,$AE$4+5,26)</f>
        <v>45742</v>
      </c>
      <c r="AC53" s="13">
        <f>DATE($AD$4,$AE$4+5,27)</f>
        <v>45743</v>
      </c>
      <c r="AD53" s="13">
        <f>DATE($AD$4,$AE$4+5,28)</f>
        <v>45744</v>
      </c>
      <c r="AE53" s="13">
        <f>DATE($AD$4,$AE$4+5,29)</f>
        <v>45745</v>
      </c>
      <c r="AF53" s="13">
        <f>DATE($AD$4,$AE$4+5,30)</f>
        <v>45746</v>
      </c>
      <c r="AG53" s="13">
        <f>DATE($AD$4,$AE$4+5,31)</f>
        <v>45747</v>
      </c>
      <c r="AH53" s="55"/>
      <c r="AI53" s="54"/>
      <c r="AJ53" s="76"/>
      <c r="AK53" s="76"/>
      <c r="AL53" s="76"/>
      <c r="AM53" s="76"/>
    </row>
    <row r="54" spans="2:41" hidden="1">
      <c r="B54" s="3"/>
      <c r="C54" s="15">
        <f>WEEKDAY(C53)</f>
        <v>7</v>
      </c>
      <c r="D54" s="15">
        <f t="shared" ref="D54:AG54" si="10">WEEKDAY(D53)</f>
        <v>1</v>
      </c>
      <c r="E54" s="15">
        <f t="shared" si="10"/>
        <v>2</v>
      </c>
      <c r="F54" s="15">
        <f t="shared" si="10"/>
        <v>3</v>
      </c>
      <c r="G54" s="15">
        <f t="shared" si="10"/>
        <v>4</v>
      </c>
      <c r="H54" s="15">
        <f t="shared" si="10"/>
        <v>5</v>
      </c>
      <c r="I54" s="15">
        <f t="shared" si="10"/>
        <v>6</v>
      </c>
      <c r="J54" s="15">
        <f t="shared" si="10"/>
        <v>7</v>
      </c>
      <c r="K54" s="15">
        <f t="shared" si="10"/>
        <v>1</v>
      </c>
      <c r="L54" s="15">
        <f t="shared" si="10"/>
        <v>2</v>
      </c>
      <c r="M54" s="15">
        <f t="shared" si="10"/>
        <v>3</v>
      </c>
      <c r="N54" s="15">
        <f t="shared" si="10"/>
        <v>4</v>
      </c>
      <c r="O54" s="15">
        <f t="shared" si="10"/>
        <v>5</v>
      </c>
      <c r="P54" s="15">
        <f t="shared" si="10"/>
        <v>6</v>
      </c>
      <c r="Q54" s="15">
        <f t="shared" si="10"/>
        <v>7</v>
      </c>
      <c r="R54" s="15">
        <f t="shared" si="10"/>
        <v>1</v>
      </c>
      <c r="S54" s="15">
        <f t="shared" si="10"/>
        <v>2</v>
      </c>
      <c r="T54" s="15">
        <f t="shared" si="10"/>
        <v>3</v>
      </c>
      <c r="U54" s="15">
        <f t="shared" si="10"/>
        <v>4</v>
      </c>
      <c r="V54" s="15">
        <f t="shared" si="10"/>
        <v>5</v>
      </c>
      <c r="W54" s="15">
        <f t="shared" si="10"/>
        <v>6</v>
      </c>
      <c r="X54" s="15">
        <f t="shared" si="10"/>
        <v>7</v>
      </c>
      <c r="Y54" s="15">
        <f t="shared" si="10"/>
        <v>1</v>
      </c>
      <c r="Z54" s="15">
        <f t="shared" si="10"/>
        <v>2</v>
      </c>
      <c r="AA54" s="15">
        <f t="shared" si="10"/>
        <v>3</v>
      </c>
      <c r="AB54" s="15">
        <f t="shared" si="10"/>
        <v>4</v>
      </c>
      <c r="AC54" s="15">
        <f t="shared" si="10"/>
        <v>5</v>
      </c>
      <c r="AD54" s="15">
        <f t="shared" si="10"/>
        <v>6</v>
      </c>
      <c r="AE54" s="15">
        <f t="shared" si="10"/>
        <v>7</v>
      </c>
      <c r="AF54" s="15">
        <f t="shared" si="10"/>
        <v>1</v>
      </c>
      <c r="AG54" s="15">
        <f t="shared" si="10"/>
        <v>2</v>
      </c>
      <c r="AH54" s="55"/>
      <c r="AI54" s="54"/>
      <c r="AJ54" s="76"/>
      <c r="AK54" s="76"/>
      <c r="AL54" s="76"/>
      <c r="AM54" s="76"/>
      <c r="AN54" s="10"/>
    </row>
    <row r="55" spans="2:41">
      <c r="B55" s="3" t="s">
        <v>3</v>
      </c>
      <c r="C55" s="14">
        <f>C53</f>
        <v>45717</v>
      </c>
      <c r="D55" s="14">
        <f t="shared" ref="D55:AG55" si="11">D53</f>
        <v>45718</v>
      </c>
      <c r="E55" s="14">
        <f t="shared" si="11"/>
        <v>45719</v>
      </c>
      <c r="F55" s="14">
        <f t="shared" si="11"/>
        <v>45720</v>
      </c>
      <c r="G55" s="14">
        <f t="shared" si="11"/>
        <v>45721</v>
      </c>
      <c r="H55" s="14">
        <f t="shared" si="11"/>
        <v>45722</v>
      </c>
      <c r="I55" s="14">
        <f t="shared" si="11"/>
        <v>45723</v>
      </c>
      <c r="J55" s="14">
        <f t="shared" si="11"/>
        <v>45724</v>
      </c>
      <c r="K55" s="14">
        <f t="shared" si="11"/>
        <v>45725</v>
      </c>
      <c r="L55" s="14">
        <f t="shared" si="11"/>
        <v>45726</v>
      </c>
      <c r="M55" s="14">
        <f t="shared" si="11"/>
        <v>45727</v>
      </c>
      <c r="N55" s="14">
        <f t="shared" si="11"/>
        <v>45728</v>
      </c>
      <c r="O55" s="14">
        <f t="shared" si="11"/>
        <v>45729</v>
      </c>
      <c r="P55" s="14">
        <f t="shared" si="11"/>
        <v>45730</v>
      </c>
      <c r="Q55" s="14">
        <f t="shared" si="11"/>
        <v>45731</v>
      </c>
      <c r="R55" s="14">
        <f t="shared" si="11"/>
        <v>45732</v>
      </c>
      <c r="S55" s="14">
        <f t="shared" si="11"/>
        <v>45733</v>
      </c>
      <c r="T55" s="14">
        <f t="shared" si="11"/>
        <v>45734</v>
      </c>
      <c r="U55" s="14">
        <f t="shared" si="11"/>
        <v>45735</v>
      </c>
      <c r="V55" s="14">
        <f t="shared" si="11"/>
        <v>45736</v>
      </c>
      <c r="W55" s="14">
        <f t="shared" si="11"/>
        <v>45737</v>
      </c>
      <c r="X55" s="14">
        <f t="shared" si="11"/>
        <v>45738</v>
      </c>
      <c r="Y55" s="14">
        <f t="shared" si="11"/>
        <v>45739</v>
      </c>
      <c r="Z55" s="14">
        <f t="shared" si="11"/>
        <v>45740</v>
      </c>
      <c r="AA55" s="14">
        <f t="shared" si="11"/>
        <v>45741</v>
      </c>
      <c r="AB55" s="14">
        <f t="shared" si="11"/>
        <v>45742</v>
      </c>
      <c r="AC55" s="14">
        <f t="shared" si="11"/>
        <v>45743</v>
      </c>
      <c r="AD55" s="14">
        <f t="shared" si="11"/>
        <v>45744</v>
      </c>
      <c r="AE55" s="14">
        <f t="shared" si="11"/>
        <v>45745</v>
      </c>
      <c r="AF55" s="14">
        <f t="shared" si="11"/>
        <v>45746</v>
      </c>
      <c r="AG55" s="14">
        <f t="shared" si="11"/>
        <v>45747</v>
      </c>
      <c r="AH55" s="55"/>
      <c r="AI55" s="54"/>
      <c r="AJ55" s="76"/>
      <c r="AK55" s="76"/>
      <c r="AL55" s="76"/>
      <c r="AM55" s="76"/>
      <c r="AN55" s="10"/>
    </row>
    <row r="56" spans="2:41" ht="27" customHeight="1">
      <c r="B56" s="54" t="s">
        <v>8</v>
      </c>
      <c r="C56" s="6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81" t="s">
        <v>42</v>
      </c>
      <c r="P56" s="60"/>
      <c r="Q56" s="64"/>
      <c r="R56" s="60"/>
      <c r="S56" s="60"/>
      <c r="T56" s="60"/>
      <c r="U56" s="60"/>
      <c r="V56" s="60"/>
      <c r="W56" s="67"/>
      <c r="X56" s="60"/>
      <c r="Y56" s="60"/>
      <c r="Z56" s="60"/>
      <c r="AA56" s="60"/>
      <c r="AB56" s="60"/>
      <c r="AC56" s="60"/>
      <c r="AD56" s="60"/>
      <c r="AE56" s="60"/>
      <c r="AF56" s="60"/>
      <c r="AG56" s="59"/>
      <c r="AH56" s="55"/>
      <c r="AI56" s="54"/>
      <c r="AJ56" s="76"/>
      <c r="AK56" s="76"/>
      <c r="AL56" s="76"/>
      <c r="AM56" s="76"/>
    </row>
    <row r="57" spans="2:41" ht="27" customHeight="1">
      <c r="B57" s="55"/>
      <c r="C57" s="65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82"/>
      <c r="P57" s="57"/>
      <c r="Q57" s="65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9"/>
      <c r="AH57" s="55"/>
      <c r="AI57" s="54"/>
      <c r="AJ57" s="76"/>
      <c r="AK57" s="76"/>
      <c r="AL57" s="76"/>
      <c r="AM57" s="76"/>
    </row>
    <row r="58" spans="2:41" ht="27" customHeight="1">
      <c r="B58" s="55"/>
      <c r="C58" s="65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82"/>
      <c r="P58" s="57"/>
      <c r="Q58" s="65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9"/>
      <c r="AH58" s="55"/>
      <c r="AI58" s="54"/>
      <c r="AJ58" s="76"/>
      <c r="AK58" s="76"/>
      <c r="AL58" s="76"/>
      <c r="AM58" s="76"/>
    </row>
    <row r="59" spans="2:41">
      <c r="B59" s="3" t="s">
        <v>9</v>
      </c>
      <c r="C59" s="3" t="s">
        <v>28</v>
      </c>
      <c r="D59" s="3" t="s">
        <v>28</v>
      </c>
      <c r="E59" s="3"/>
      <c r="F59" s="3"/>
      <c r="G59" s="3"/>
      <c r="H59" s="3"/>
      <c r="I59" s="3"/>
      <c r="J59" s="3" t="s">
        <v>28</v>
      </c>
      <c r="K59" s="3" t="s">
        <v>28</v>
      </c>
      <c r="L59" s="3"/>
      <c r="M59" s="3"/>
      <c r="N59" s="3"/>
      <c r="O59" s="3" t="s">
        <v>30</v>
      </c>
      <c r="P59" s="3" t="s">
        <v>30</v>
      </c>
      <c r="Q59" s="3" t="s">
        <v>30</v>
      </c>
      <c r="R59" s="3" t="s">
        <v>30</v>
      </c>
      <c r="S59" s="3" t="s">
        <v>30</v>
      </c>
      <c r="T59" s="3" t="s">
        <v>30</v>
      </c>
      <c r="U59" s="3" t="s">
        <v>30</v>
      </c>
      <c r="V59" s="3" t="s">
        <v>30</v>
      </c>
      <c r="W59" s="3" t="s">
        <v>30</v>
      </c>
      <c r="X59" s="3" t="s">
        <v>30</v>
      </c>
      <c r="Y59" s="3" t="s">
        <v>30</v>
      </c>
      <c r="Z59" s="3" t="s">
        <v>30</v>
      </c>
      <c r="AA59" s="3" t="s">
        <v>30</v>
      </c>
      <c r="AB59" s="3" t="s">
        <v>30</v>
      </c>
      <c r="AC59" s="3" t="s">
        <v>30</v>
      </c>
      <c r="AD59" s="3" t="s">
        <v>30</v>
      </c>
      <c r="AE59" s="3" t="s">
        <v>30</v>
      </c>
      <c r="AF59" s="3" t="s">
        <v>30</v>
      </c>
      <c r="AG59" s="3" t="s">
        <v>30</v>
      </c>
      <c r="AH59" s="3">
        <f>COUNTIF(C59:AG59,"○")</f>
        <v>4</v>
      </c>
      <c r="AI59" s="13">
        <f>AK59-AJ59</f>
        <v>45728</v>
      </c>
      <c r="AJ59" s="3">
        <f>COUNTIF(C59:AG59,"×")</f>
        <v>19</v>
      </c>
      <c r="AK59" s="17">
        <f>MAX(AC53:AG53)</f>
        <v>45747</v>
      </c>
      <c r="AL59" s="3">
        <v>4</v>
      </c>
      <c r="AM59" s="3" t="str">
        <f>IF(AH59&gt;=AL59,"○","×")</f>
        <v>○</v>
      </c>
    </row>
    <row r="60" spans="2:41" ht="25.5" customHeight="1"/>
    <row r="61" spans="2:41" ht="25.5" customHeight="1">
      <c r="X61" s="80" t="s">
        <v>34</v>
      </c>
      <c r="Y61" s="80"/>
      <c r="Z61" s="80"/>
      <c r="AA61" s="80"/>
      <c r="AB61" s="80"/>
      <c r="AC61" s="80" t="str">
        <f>IF(AND(AM14="○",AM23="○",AM32="○",AM41="○",AM50="○",AM59="○"),"達成","未達成")</f>
        <v>達成</v>
      </c>
      <c r="AD61" s="80"/>
      <c r="AE61" s="80"/>
      <c r="AF61" s="80"/>
      <c r="AG61" s="75"/>
      <c r="AH61" s="75"/>
      <c r="AI61" s="75"/>
      <c r="AL61" s="16"/>
    </row>
    <row r="62" spans="2:41" ht="25.5" customHeight="1">
      <c r="X62" s="75" t="s">
        <v>22</v>
      </c>
      <c r="Y62" s="74"/>
      <c r="Z62" s="74"/>
      <c r="AA62" s="74"/>
      <c r="AB62" s="74"/>
      <c r="AC62" s="75">
        <f>AH14+AH23+AH32+AH41+AH50+AH59</f>
        <v>41</v>
      </c>
      <c r="AD62" s="75"/>
      <c r="AE62" s="75"/>
      <c r="AF62" s="75"/>
      <c r="AG62" s="75" t="s">
        <v>21</v>
      </c>
      <c r="AH62" s="75"/>
      <c r="AI62" s="75"/>
      <c r="AL62" s="16"/>
    </row>
    <row r="63" spans="2:41" ht="25.5" customHeight="1">
      <c r="X63" s="74" t="s">
        <v>19</v>
      </c>
      <c r="Y63" s="74"/>
      <c r="Z63" s="74"/>
      <c r="AA63" s="74"/>
      <c r="AB63" s="74"/>
      <c r="AC63" s="74">
        <v>144</v>
      </c>
      <c r="AD63" s="74"/>
      <c r="AE63" s="74"/>
      <c r="AF63" s="74"/>
      <c r="AG63" s="74" t="s">
        <v>21</v>
      </c>
      <c r="AH63" s="74"/>
      <c r="AI63" s="74"/>
      <c r="AL63" s="16"/>
    </row>
    <row r="64" spans="2:41" ht="25.5" customHeight="1">
      <c r="X64" s="73" t="s">
        <v>20</v>
      </c>
      <c r="Y64" s="74"/>
      <c r="Z64" s="74"/>
      <c r="AA64" s="74"/>
      <c r="AB64" s="74"/>
      <c r="AC64" s="69">
        <f>ROUNDDOWN((AC62/AC63)*100,2)</f>
        <v>28.47</v>
      </c>
      <c r="AD64" s="69"/>
      <c r="AE64" s="69"/>
      <c r="AF64" s="69"/>
      <c r="AG64" s="68" t="s">
        <v>13</v>
      </c>
      <c r="AH64" s="68"/>
      <c r="AI64" s="68"/>
      <c r="AL64" s="16"/>
    </row>
    <row r="65" spans="3:41" ht="25.5" customHeight="1">
      <c r="X65" s="11" t="s">
        <v>23</v>
      </c>
      <c r="AL65" s="16"/>
      <c r="AO65" t="s">
        <v>38</v>
      </c>
    </row>
    <row r="66" spans="3:41" ht="25.5" customHeight="1">
      <c r="Z66" s="75" t="s">
        <v>17</v>
      </c>
      <c r="AA66" s="75"/>
      <c r="AB66" s="75"/>
      <c r="AC66" s="75"/>
      <c r="AD66" s="75"/>
      <c r="AE66" s="85" t="str">
        <f>IF(AND(AC61="達成"),AO65,IF(AC64&gt;28.5,AO66,IF(28.5&gt;AC64,AO67,)))</f>
        <v>月単位（4週8休以上）</v>
      </c>
      <c r="AF66" s="85"/>
      <c r="AG66" s="85"/>
      <c r="AH66" s="85"/>
      <c r="AI66" s="85"/>
      <c r="AL66" s="16"/>
      <c r="AN66" t="s">
        <v>14</v>
      </c>
      <c r="AO66" t="s">
        <v>35</v>
      </c>
    </row>
    <row r="67" spans="3:41">
      <c r="AL67" s="16"/>
      <c r="AN67" t="s">
        <v>36</v>
      </c>
      <c r="AO67" t="s">
        <v>37</v>
      </c>
    </row>
    <row r="68" spans="3:41" ht="19.5">
      <c r="AE68" s="2"/>
    </row>
    <row r="69" spans="3:41" ht="19.5">
      <c r="P69" s="2"/>
      <c r="Q69" s="2"/>
      <c r="R69" s="2"/>
      <c r="S69" s="2"/>
      <c r="T69" s="2"/>
      <c r="U69" s="2"/>
      <c r="V69" s="2"/>
      <c r="W69" s="2"/>
      <c r="X69" s="2"/>
    </row>
    <row r="70" spans="3:41" ht="19.5">
      <c r="P70" s="7"/>
      <c r="Q70" s="7"/>
      <c r="R70" s="7"/>
      <c r="S70" s="7"/>
      <c r="T70" s="7"/>
      <c r="U70" s="7"/>
      <c r="V70" s="7"/>
      <c r="W70" s="7"/>
      <c r="X70" s="7"/>
    </row>
    <row r="71" spans="3:41" ht="19.5">
      <c r="P71" s="7"/>
      <c r="Q71" s="7"/>
      <c r="R71" s="7"/>
      <c r="S71" s="7"/>
      <c r="T71" s="8"/>
      <c r="U71" s="8"/>
      <c r="V71" s="8"/>
      <c r="W71" s="7"/>
      <c r="X71" s="7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47" priority="11">
      <formula>C$14="×"</formula>
    </cfRule>
    <cfRule type="expression" dxfId="46" priority="12">
      <formula>C$14="○"</formula>
    </cfRule>
  </conditionalFormatting>
  <conditionalFormatting sqref="C19:AG22">
    <cfRule type="expression" dxfId="45" priority="9">
      <formula>C$23="×"</formula>
    </cfRule>
    <cfRule type="expression" dxfId="44" priority="10">
      <formula>C$23="○"</formula>
    </cfRule>
  </conditionalFormatting>
  <conditionalFormatting sqref="C28:AG31">
    <cfRule type="expression" dxfId="43" priority="7">
      <formula>C$32="×"</formula>
    </cfRule>
    <cfRule type="expression" dxfId="42" priority="8">
      <formula>C$32="○"</formula>
    </cfRule>
  </conditionalFormatting>
  <conditionalFormatting sqref="C37:AG40">
    <cfRule type="expression" dxfId="41" priority="5">
      <formula>C$41="×"</formula>
    </cfRule>
    <cfRule type="expression" dxfId="40" priority="6">
      <formula>C$41="○"</formula>
    </cfRule>
  </conditionalFormatting>
  <conditionalFormatting sqref="C46:AG49">
    <cfRule type="expression" dxfId="39" priority="3">
      <formula>C$50="×"</formula>
    </cfRule>
    <cfRule type="expression" dxfId="38" priority="4">
      <formula>C$50="○"</formula>
    </cfRule>
  </conditionalFormatting>
  <conditionalFormatting sqref="C55:AG58">
    <cfRule type="expression" dxfId="37" priority="1">
      <formula>C$59="×"</formula>
    </cfRule>
    <cfRule type="expression" dxfId="36" priority="2">
      <formula>C$59="○"</formula>
    </cfRule>
  </conditionalFormatting>
  <dataValidations count="1">
    <dataValidation type="list" allowBlank="1" showInputMessage="1" showErrorMessage="1" sqref="AE66:AI66" xr:uid="{3AA20F54-7928-483F-BC54-A71FA6EE01E3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01A0C-BB02-4F91-B394-D2503EA6FA6F}">
  <sheetPr>
    <pageSetUpPr fitToPage="1"/>
  </sheetPr>
  <dimension ref="A1:AL77"/>
  <sheetViews>
    <sheetView showGridLines="0" tabSelected="1" view="pageBreakPreview" zoomScale="70" zoomScaleNormal="96" zoomScaleSheetLayoutView="70" zoomScalePageLayoutView="70" workbookViewId="0">
      <selection activeCell="AD3" sqref="AD3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4"/>
    </row>
    <row r="2" spans="1:38" ht="25.5">
      <c r="B2" s="6" t="s">
        <v>67</v>
      </c>
      <c r="AB2" s="12" t="s">
        <v>68</v>
      </c>
      <c r="AC2" s="12"/>
    </row>
    <row r="3" spans="1:38">
      <c r="AB3" s="95" t="s">
        <v>69</v>
      </c>
      <c r="AC3" s="96"/>
      <c r="AK3" s="10"/>
      <c r="AL3" s="10"/>
    </row>
    <row r="4" spans="1:38" ht="24">
      <c r="B4" s="5" t="s">
        <v>11</v>
      </c>
      <c r="D4" s="9" t="s">
        <v>24</v>
      </c>
      <c r="AB4" s="97">
        <v>45943</v>
      </c>
      <c r="AC4" s="98"/>
      <c r="AD4" s="33"/>
    </row>
    <row r="5" spans="1:38" ht="24">
      <c r="B5" s="5" t="s">
        <v>12</v>
      </c>
      <c r="D5" s="9" t="s">
        <v>25</v>
      </c>
      <c r="AI5" t="s">
        <v>39</v>
      </c>
    </row>
    <row r="6" spans="1:38" ht="21.75" customHeight="1"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I6" t="s">
        <v>40</v>
      </c>
    </row>
    <row r="7" spans="1:38" ht="18.75" customHeight="1">
      <c r="B7" s="3" t="s">
        <v>1</v>
      </c>
      <c r="C7" s="34">
        <f>$AB$4+IF(WEEKDAY($AB$4,16)=1,0,8-WEEKDAY($AB$4,16))+C9</f>
        <v>45920</v>
      </c>
      <c r="D7" s="34">
        <f t="shared" ref="D7:AD7" si="0">$AB$4+IF(WEEKDAY($AB$4,16)=1,0,8-WEEKDAY($AB$4,16))+D9</f>
        <v>45921</v>
      </c>
      <c r="E7" s="34">
        <f t="shared" si="0"/>
        <v>45922</v>
      </c>
      <c r="F7" s="34">
        <f t="shared" si="0"/>
        <v>45923</v>
      </c>
      <c r="G7" s="34">
        <f t="shared" si="0"/>
        <v>45924</v>
      </c>
      <c r="H7" s="34">
        <f t="shared" si="0"/>
        <v>45925</v>
      </c>
      <c r="I7" s="34">
        <f t="shared" si="0"/>
        <v>45926</v>
      </c>
      <c r="J7" s="34">
        <f t="shared" si="0"/>
        <v>45927</v>
      </c>
      <c r="K7" s="34">
        <f t="shared" si="0"/>
        <v>45928</v>
      </c>
      <c r="L7" s="34">
        <f t="shared" si="0"/>
        <v>45929</v>
      </c>
      <c r="M7" s="34">
        <f t="shared" si="0"/>
        <v>45930</v>
      </c>
      <c r="N7" s="34">
        <f t="shared" si="0"/>
        <v>45931</v>
      </c>
      <c r="O7" s="34">
        <f t="shared" si="0"/>
        <v>45932</v>
      </c>
      <c r="P7" s="34">
        <f t="shared" si="0"/>
        <v>45933</v>
      </c>
      <c r="Q7" s="34">
        <f t="shared" si="0"/>
        <v>45934</v>
      </c>
      <c r="R7" s="34">
        <f t="shared" si="0"/>
        <v>45935</v>
      </c>
      <c r="S7" s="34">
        <f t="shared" si="0"/>
        <v>45936</v>
      </c>
      <c r="T7" s="34">
        <f t="shared" si="0"/>
        <v>45937</v>
      </c>
      <c r="U7" s="34">
        <f t="shared" si="0"/>
        <v>45938</v>
      </c>
      <c r="V7" s="34">
        <f t="shared" si="0"/>
        <v>45939</v>
      </c>
      <c r="W7" s="34">
        <f t="shared" si="0"/>
        <v>45940</v>
      </c>
      <c r="X7" s="34">
        <f t="shared" si="0"/>
        <v>45941</v>
      </c>
      <c r="Y7" s="34">
        <f t="shared" si="0"/>
        <v>45942</v>
      </c>
      <c r="Z7" s="34">
        <f t="shared" si="0"/>
        <v>45943</v>
      </c>
      <c r="AA7" s="34">
        <f t="shared" si="0"/>
        <v>45944</v>
      </c>
      <c r="AB7" s="34">
        <f t="shared" si="0"/>
        <v>45945</v>
      </c>
      <c r="AC7" s="34">
        <f t="shared" si="0"/>
        <v>45946</v>
      </c>
      <c r="AD7" s="34">
        <f t="shared" si="0"/>
        <v>45947</v>
      </c>
      <c r="AE7" s="54" t="s">
        <v>29</v>
      </c>
      <c r="AF7" s="76" t="s">
        <v>31</v>
      </c>
      <c r="AG7" s="76" t="s">
        <v>70</v>
      </c>
      <c r="AH7" s="76" t="s">
        <v>71</v>
      </c>
      <c r="AI7" s="10"/>
      <c r="AJ7" s="16"/>
    </row>
    <row r="8" spans="1:38" ht="17.25" customHeight="1">
      <c r="B8" s="3" t="s">
        <v>2</v>
      </c>
      <c r="C8" s="13">
        <f>$AB$4+IF(WEEKDAY($AB$4,16)=1,0,8-WEEKDAY($AB$4,16))+C9</f>
        <v>45920</v>
      </c>
      <c r="D8" s="13">
        <f t="shared" ref="D8:AD8" si="1">$AB$4+IF(WEEKDAY($AB$4,16)=1,0,8-WEEKDAY($AB$4,16))+D9</f>
        <v>45921</v>
      </c>
      <c r="E8" s="13">
        <f t="shared" si="1"/>
        <v>45922</v>
      </c>
      <c r="F8" s="13">
        <f t="shared" si="1"/>
        <v>45923</v>
      </c>
      <c r="G8" s="13">
        <f t="shared" si="1"/>
        <v>45924</v>
      </c>
      <c r="H8" s="13">
        <f t="shared" si="1"/>
        <v>45925</v>
      </c>
      <c r="I8" s="13">
        <f t="shared" si="1"/>
        <v>45926</v>
      </c>
      <c r="J8" s="13">
        <f t="shared" si="1"/>
        <v>45927</v>
      </c>
      <c r="K8" s="13">
        <f t="shared" si="1"/>
        <v>45928</v>
      </c>
      <c r="L8" s="13">
        <f t="shared" si="1"/>
        <v>45929</v>
      </c>
      <c r="M8" s="13">
        <f t="shared" si="1"/>
        <v>45930</v>
      </c>
      <c r="N8" s="13">
        <f t="shared" si="1"/>
        <v>45931</v>
      </c>
      <c r="O8" s="13">
        <f t="shared" si="1"/>
        <v>45932</v>
      </c>
      <c r="P8" s="13">
        <f t="shared" si="1"/>
        <v>45933</v>
      </c>
      <c r="Q8" s="13">
        <f t="shared" si="1"/>
        <v>45934</v>
      </c>
      <c r="R8" s="13">
        <f t="shared" si="1"/>
        <v>45935</v>
      </c>
      <c r="S8" s="13">
        <f t="shared" si="1"/>
        <v>45936</v>
      </c>
      <c r="T8" s="13">
        <f t="shared" si="1"/>
        <v>45937</v>
      </c>
      <c r="U8" s="13">
        <f t="shared" si="1"/>
        <v>45938</v>
      </c>
      <c r="V8" s="13">
        <f t="shared" si="1"/>
        <v>45939</v>
      </c>
      <c r="W8" s="13">
        <f t="shared" si="1"/>
        <v>45940</v>
      </c>
      <c r="X8" s="13">
        <f t="shared" si="1"/>
        <v>45941</v>
      </c>
      <c r="Y8" s="13">
        <f t="shared" si="1"/>
        <v>45942</v>
      </c>
      <c r="Z8" s="13">
        <f t="shared" si="1"/>
        <v>45943</v>
      </c>
      <c r="AA8" s="13">
        <f t="shared" si="1"/>
        <v>45944</v>
      </c>
      <c r="AB8" s="13">
        <f t="shared" si="1"/>
        <v>45945</v>
      </c>
      <c r="AC8" s="13">
        <f t="shared" si="1"/>
        <v>45946</v>
      </c>
      <c r="AD8" s="13">
        <f t="shared" si="1"/>
        <v>45947</v>
      </c>
      <c r="AE8" s="55"/>
      <c r="AF8" s="76"/>
      <c r="AG8" s="76"/>
      <c r="AH8" s="76"/>
    </row>
    <row r="9" spans="1:38" ht="7.5" hidden="1" customHeight="1">
      <c r="B9" s="3"/>
      <c r="C9" s="15">
        <v>-28</v>
      </c>
      <c r="D9" s="15">
        <v>-27</v>
      </c>
      <c r="E9" s="15">
        <v>-26</v>
      </c>
      <c r="F9" s="15">
        <v>-25</v>
      </c>
      <c r="G9" s="15">
        <v>-24</v>
      </c>
      <c r="H9" s="15">
        <v>-23</v>
      </c>
      <c r="I9" s="15">
        <v>-22</v>
      </c>
      <c r="J9" s="15">
        <v>-21</v>
      </c>
      <c r="K9" s="15">
        <v>-20</v>
      </c>
      <c r="L9" s="15">
        <v>-19</v>
      </c>
      <c r="M9" s="15">
        <v>-18</v>
      </c>
      <c r="N9" s="15">
        <v>-17</v>
      </c>
      <c r="O9" s="15">
        <v>-16</v>
      </c>
      <c r="P9" s="15">
        <v>-15</v>
      </c>
      <c r="Q9" s="15">
        <v>-14</v>
      </c>
      <c r="R9" s="15">
        <v>-13</v>
      </c>
      <c r="S9" s="15">
        <v>-12</v>
      </c>
      <c r="T9" s="15">
        <v>-11</v>
      </c>
      <c r="U9" s="15">
        <v>-10</v>
      </c>
      <c r="V9" s="15">
        <v>-9</v>
      </c>
      <c r="W9" s="15">
        <v>-8</v>
      </c>
      <c r="X9" s="15">
        <v>-7</v>
      </c>
      <c r="Y9" s="15">
        <v>-6</v>
      </c>
      <c r="Z9" s="15">
        <v>-5</v>
      </c>
      <c r="AA9" s="15">
        <v>-4</v>
      </c>
      <c r="AB9" s="15">
        <v>-3</v>
      </c>
      <c r="AC9" s="15">
        <v>-2</v>
      </c>
      <c r="AD9" s="15">
        <v>-1</v>
      </c>
      <c r="AE9" s="55"/>
      <c r="AF9" s="76"/>
      <c r="AG9" s="76"/>
      <c r="AH9" s="76"/>
      <c r="AI9" s="10"/>
    </row>
    <row r="10" spans="1:38" ht="7.5" hidden="1" customHeight="1">
      <c r="B10" s="3"/>
      <c r="C10" s="15">
        <f>WEEKDAY(C8)</f>
        <v>7</v>
      </c>
      <c r="D10" s="15">
        <f t="shared" ref="D10:AD10" si="2">WEEKDAY(D8)</f>
        <v>1</v>
      </c>
      <c r="E10" s="15">
        <f t="shared" si="2"/>
        <v>2</v>
      </c>
      <c r="F10" s="15">
        <f t="shared" si="2"/>
        <v>3</v>
      </c>
      <c r="G10" s="15">
        <f t="shared" si="2"/>
        <v>4</v>
      </c>
      <c r="H10" s="15">
        <f t="shared" si="2"/>
        <v>5</v>
      </c>
      <c r="I10" s="15">
        <f t="shared" si="2"/>
        <v>6</v>
      </c>
      <c r="J10" s="15">
        <f t="shared" si="2"/>
        <v>7</v>
      </c>
      <c r="K10" s="15">
        <f t="shared" si="2"/>
        <v>1</v>
      </c>
      <c r="L10" s="15">
        <f t="shared" si="2"/>
        <v>2</v>
      </c>
      <c r="M10" s="15">
        <f t="shared" si="2"/>
        <v>3</v>
      </c>
      <c r="N10" s="15">
        <f t="shared" si="2"/>
        <v>4</v>
      </c>
      <c r="O10" s="15">
        <f t="shared" si="2"/>
        <v>5</v>
      </c>
      <c r="P10" s="15">
        <f t="shared" si="2"/>
        <v>6</v>
      </c>
      <c r="Q10" s="15">
        <f t="shared" si="2"/>
        <v>7</v>
      </c>
      <c r="R10" s="15">
        <f t="shared" si="2"/>
        <v>1</v>
      </c>
      <c r="S10" s="15">
        <f t="shared" si="2"/>
        <v>2</v>
      </c>
      <c r="T10" s="15">
        <f t="shared" si="2"/>
        <v>3</v>
      </c>
      <c r="U10" s="15">
        <f t="shared" si="2"/>
        <v>4</v>
      </c>
      <c r="V10" s="15">
        <f t="shared" si="2"/>
        <v>5</v>
      </c>
      <c r="W10" s="15">
        <f t="shared" si="2"/>
        <v>6</v>
      </c>
      <c r="X10" s="15">
        <f t="shared" si="2"/>
        <v>7</v>
      </c>
      <c r="Y10" s="15">
        <f t="shared" si="2"/>
        <v>1</v>
      </c>
      <c r="Z10" s="15">
        <f t="shared" si="2"/>
        <v>2</v>
      </c>
      <c r="AA10" s="15">
        <f t="shared" si="2"/>
        <v>3</v>
      </c>
      <c r="AB10" s="15">
        <f t="shared" si="2"/>
        <v>4</v>
      </c>
      <c r="AC10" s="15">
        <f t="shared" si="2"/>
        <v>5</v>
      </c>
      <c r="AD10" s="15">
        <f t="shared" si="2"/>
        <v>6</v>
      </c>
      <c r="AE10" s="55"/>
      <c r="AF10" s="76"/>
      <c r="AG10" s="76"/>
      <c r="AH10" s="76"/>
      <c r="AI10" s="10"/>
    </row>
    <row r="11" spans="1:38">
      <c r="B11" s="3" t="s">
        <v>3</v>
      </c>
      <c r="C11" s="14">
        <f t="shared" ref="C11:AC11" si="3">C8</f>
        <v>45920</v>
      </c>
      <c r="D11" s="14">
        <f t="shared" si="3"/>
        <v>45921</v>
      </c>
      <c r="E11" s="14">
        <f t="shared" si="3"/>
        <v>45922</v>
      </c>
      <c r="F11" s="14">
        <f t="shared" si="3"/>
        <v>45923</v>
      </c>
      <c r="G11" s="14">
        <f t="shared" si="3"/>
        <v>45924</v>
      </c>
      <c r="H11" s="14">
        <f t="shared" si="3"/>
        <v>45925</v>
      </c>
      <c r="I11" s="14">
        <f t="shared" si="3"/>
        <v>45926</v>
      </c>
      <c r="J11" s="14">
        <f t="shared" si="3"/>
        <v>45927</v>
      </c>
      <c r="K11" s="14">
        <f t="shared" si="3"/>
        <v>45928</v>
      </c>
      <c r="L11" s="14">
        <f t="shared" si="3"/>
        <v>45929</v>
      </c>
      <c r="M11" s="14">
        <f t="shared" si="3"/>
        <v>45930</v>
      </c>
      <c r="N11" s="14">
        <f t="shared" si="3"/>
        <v>45931</v>
      </c>
      <c r="O11" s="14">
        <f t="shared" si="3"/>
        <v>45932</v>
      </c>
      <c r="P11" s="14">
        <f t="shared" si="3"/>
        <v>45933</v>
      </c>
      <c r="Q11" s="14">
        <f t="shared" si="3"/>
        <v>45934</v>
      </c>
      <c r="R11" s="14">
        <f t="shared" si="3"/>
        <v>45935</v>
      </c>
      <c r="S11" s="14">
        <f t="shared" si="3"/>
        <v>45936</v>
      </c>
      <c r="T11" s="14">
        <f t="shared" si="3"/>
        <v>45937</v>
      </c>
      <c r="U11" s="14">
        <f t="shared" si="3"/>
        <v>45938</v>
      </c>
      <c r="V11" s="14">
        <f t="shared" si="3"/>
        <v>45939</v>
      </c>
      <c r="W11" s="14">
        <f t="shared" si="3"/>
        <v>45940</v>
      </c>
      <c r="X11" s="14">
        <f t="shared" si="3"/>
        <v>45941</v>
      </c>
      <c r="Y11" s="14">
        <f t="shared" si="3"/>
        <v>45942</v>
      </c>
      <c r="Z11" s="14">
        <f t="shared" si="3"/>
        <v>45943</v>
      </c>
      <c r="AA11" s="14">
        <f t="shared" si="3"/>
        <v>45944</v>
      </c>
      <c r="AB11" s="14">
        <f t="shared" si="3"/>
        <v>45945</v>
      </c>
      <c r="AC11" s="14">
        <f t="shared" si="3"/>
        <v>45946</v>
      </c>
      <c r="AD11" s="14">
        <f>AD8</f>
        <v>45947</v>
      </c>
      <c r="AE11" s="55"/>
      <c r="AF11" s="76"/>
      <c r="AG11" s="76"/>
      <c r="AH11" s="76"/>
    </row>
    <row r="12" spans="1:38" ht="27" customHeight="1">
      <c r="B12" s="54" t="s">
        <v>8</v>
      </c>
      <c r="C12" s="56"/>
      <c r="D12" s="56"/>
      <c r="E12" s="56"/>
      <c r="F12" s="56"/>
      <c r="G12" s="56"/>
      <c r="H12" s="56"/>
      <c r="I12" s="56"/>
      <c r="J12" s="58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64"/>
      <c r="Y12" s="56"/>
      <c r="Z12" s="56"/>
      <c r="AA12" s="56"/>
      <c r="AB12" s="56"/>
      <c r="AC12" s="56"/>
      <c r="AD12" s="56"/>
      <c r="AE12" s="55"/>
      <c r="AF12" s="76"/>
      <c r="AG12" s="76"/>
      <c r="AH12" s="76"/>
    </row>
    <row r="13" spans="1:38" ht="27" customHeight="1">
      <c r="B13" s="55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65"/>
      <c r="Y13" s="57"/>
      <c r="Z13" s="57"/>
      <c r="AA13" s="57"/>
      <c r="AB13" s="57"/>
      <c r="AC13" s="57"/>
      <c r="AD13" s="57"/>
      <c r="AE13" s="55"/>
      <c r="AF13" s="76"/>
      <c r="AG13" s="76"/>
      <c r="AH13" s="76"/>
    </row>
    <row r="14" spans="1:38" ht="27" customHeight="1">
      <c r="B14" s="55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65"/>
      <c r="Y14" s="57"/>
      <c r="Z14" s="57"/>
      <c r="AA14" s="57"/>
      <c r="AB14" s="57"/>
      <c r="AC14" s="57"/>
      <c r="AD14" s="57"/>
      <c r="AE14" s="55"/>
      <c r="AF14" s="76"/>
      <c r="AG14" s="76"/>
      <c r="AH14" s="76"/>
    </row>
    <row r="15" spans="1:38">
      <c r="B15" s="3" t="s">
        <v>9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>
        <f>COUNTIF(C15:AD15,"○")</f>
        <v>0</v>
      </c>
      <c r="AF15" s="3">
        <f>COUNTIF(B15:AD15,"×")</f>
        <v>0</v>
      </c>
      <c r="AG15" s="3">
        <f>COUNTIF(C10:AD10,7)+COUNTIF(C10:AD10,1)</f>
        <v>8</v>
      </c>
      <c r="AH15" s="3" t="str">
        <f>IF(AE15&gt;=AG15,"○","×")</f>
        <v>×</v>
      </c>
    </row>
    <row r="16" spans="1:38" ht="27" customHeight="1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 spans="2:36" ht="18.75" customHeight="1">
      <c r="B17" s="3" t="s">
        <v>1</v>
      </c>
      <c r="C17" s="34">
        <f>$AB$4+IF(WEEKDAY($AB$4,16)=1,0,8-WEEKDAY($AB$4,16))</f>
        <v>45948</v>
      </c>
      <c r="D17" s="34">
        <f>$AB$4+IF(WEEKDAY($AB$4,16)=1,0,8-WEEKDAY($AB$4,16))+D19</f>
        <v>45949</v>
      </c>
      <c r="E17" s="34">
        <f t="shared" ref="E17:AD17" si="4">$AB$4+IF(WEEKDAY($AB$4,16)=1,0,8-WEEKDAY($AB$4,16))+E19</f>
        <v>45950</v>
      </c>
      <c r="F17" s="34">
        <f t="shared" si="4"/>
        <v>45951</v>
      </c>
      <c r="G17" s="34">
        <f t="shared" si="4"/>
        <v>45952</v>
      </c>
      <c r="H17" s="34">
        <f t="shared" si="4"/>
        <v>45953</v>
      </c>
      <c r="I17" s="34">
        <f t="shared" si="4"/>
        <v>45954</v>
      </c>
      <c r="J17" s="34">
        <f t="shared" si="4"/>
        <v>45955</v>
      </c>
      <c r="K17" s="34">
        <f t="shared" si="4"/>
        <v>45956</v>
      </c>
      <c r="L17" s="34">
        <f t="shared" si="4"/>
        <v>45957</v>
      </c>
      <c r="M17" s="34">
        <f t="shared" si="4"/>
        <v>45958</v>
      </c>
      <c r="N17" s="34">
        <f t="shared" si="4"/>
        <v>45959</v>
      </c>
      <c r="O17" s="34">
        <f t="shared" si="4"/>
        <v>45960</v>
      </c>
      <c r="P17" s="34">
        <f t="shared" si="4"/>
        <v>45961</v>
      </c>
      <c r="Q17" s="34">
        <f t="shared" si="4"/>
        <v>45962</v>
      </c>
      <c r="R17" s="34">
        <f t="shared" si="4"/>
        <v>45963</v>
      </c>
      <c r="S17" s="34">
        <f t="shared" si="4"/>
        <v>45964</v>
      </c>
      <c r="T17" s="34">
        <f t="shared" si="4"/>
        <v>45965</v>
      </c>
      <c r="U17" s="34">
        <f t="shared" si="4"/>
        <v>45966</v>
      </c>
      <c r="V17" s="34">
        <f t="shared" si="4"/>
        <v>45967</v>
      </c>
      <c r="W17" s="34">
        <f t="shared" si="4"/>
        <v>45968</v>
      </c>
      <c r="X17" s="34">
        <f t="shared" si="4"/>
        <v>45969</v>
      </c>
      <c r="Y17" s="34">
        <f t="shared" si="4"/>
        <v>45970</v>
      </c>
      <c r="Z17" s="34">
        <f t="shared" si="4"/>
        <v>45971</v>
      </c>
      <c r="AA17" s="34">
        <f t="shared" si="4"/>
        <v>45972</v>
      </c>
      <c r="AB17" s="34">
        <f t="shared" si="4"/>
        <v>45973</v>
      </c>
      <c r="AC17" s="34">
        <f t="shared" si="4"/>
        <v>45974</v>
      </c>
      <c r="AD17" s="34">
        <f t="shared" si="4"/>
        <v>45975</v>
      </c>
      <c r="AE17" s="54" t="s">
        <v>10</v>
      </c>
      <c r="AF17" s="76" t="s">
        <v>31</v>
      </c>
      <c r="AG17" s="76" t="s">
        <v>70</v>
      </c>
      <c r="AH17" s="76" t="s">
        <v>71</v>
      </c>
      <c r="AJ17" s="16"/>
    </row>
    <row r="18" spans="2:36" ht="17.25" customHeight="1">
      <c r="B18" s="3" t="s">
        <v>2</v>
      </c>
      <c r="C18" s="13">
        <f>$AB$4+IF(WEEKDAY($AB$4,16)=1,0,8-WEEKDAY($AB$4,16))</f>
        <v>45948</v>
      </c>
      <c r="D18" s="13">
        <f>$AB$4+IF(WEEKDAY($AB$4,16)=1,0,8-WEEKDAY($AB$4,16))+D19</f>
        <v>45949</v>
      </c>
      <c r="E18" s="13">
        <f t="shared" ref="E18:AD18" si="5">$AB$4+IF(WEEKDAY($AB$4,16)=1,0,8-WEEKDAY($AB$4,16))+E19</f>
        <v>45950</v>
      </c>
      <c r="F18" s="13">
        <f t="shared" si="5"/>
        <v>45951</v>
      </c>
      <c r="G18" s="13">
        <f t="shared" si="5"/>
        <v>45952</v>
      </c>
      <c r="H18" s="13">
        <f t="shared" si="5"/>
        <v>45953</v>
      </c>
      <c r="I18" s="13">
        <f t="shared" si="5"/>
        <v>45954</v>
      </c>
      <c r="J18" s="13">
        <f t="shared" si="5"/>
        <v>45955</v>
      </c>
      <c r="K18" s="13">
        <f t="shared" si="5"/>
        <v>45956</v>
      </c>
      <c r="L18" s="13">
        <f t="shared" si="5"/>
        <v>45957</v>
      </c>
      <c r="M18" s="13">
        <f t="shared" si="5"/>
        <v>45958</v>
      </c>
      <c r="N18" s="13">
        <f t="shared" si="5"/>
        <v>45959</v>
      </c>
      <c r="O18" s="13">
        <f t="shared" si="5"/>
        <v>45960</v>
      </c>
      <c r="P18" s="13">
        <f t="shared" si="5"/>
        <v>45961</v>
      </c>
      <c r="Q18" s="13">
        <f t="shared" si="5"/>
        <v>45962</v>
      </c>
      <c r="R18" s="13">
        <f t="shared" si="5"/>
        <v>45963</v>
      </c>
      <c r="S18" s="13">
        <f t="shared" si="5"/>
        <v>45964</v>
      </c>
      <c r="T18" s="13">
        <f t="shared" si="5"/>
        <v>45965</v>
      </c>
      <c r="U18" s="13">
        <f t="shared" si="5"/>
        <v>45966</v>
      </c>
      <c r="V18" s="13">
        <f t="shared" si="5"/>
        <v>45967</v>
      </c>
      <c r="W18" s="13">
        <f t="shared" si="5"/>
        <v>45968</v>
      </c>
      <c r="X18" s="13">
        <f t="shared" si="5"/>
        <v>45969</v>
      </c>
      <c r="Y18" s="13">
        <f t="shared" si="5"/>
        <v>45970</v>
      </c>
      <c r="Z18" s="13">
        <f t="shared" si="5"/>
        <v>45971</v>
      </c>
      <c r="AA18" s="13">
        <f t="shared" si="5"/>
        <v>45972</v>
      </c>
      <c r="AB18" s="13">
        <f t="shared" si="5"/>
        <v>45973</v>
      </c>
      <c r="AC18" s="13">
        <f t="shared" si="5"/>
        <v>45974</v>
      </c>
      <c r="AD18" s="13">
        <f t="shared" si="5"/>
        <v>45975</v>
      </c>
      <c r="AE18" s="55"/>
      <c r="AF18" s="76"/>
      <c r="AG18" s="76"/>
      <c r="AH18" s="76"/>
    </row>
    <row r="19" spans="2:36" ht="7.5" hidden="1" customHeight="1">
      <c r="B19" s="3"/>
      <c r="C19" s="15"/>
      <c r="D19" s="15">
        <v>1</v>
      </c>
      <c r="E19" s="15">
        <v>2</v>
      </c>
      <c r="F19" s="15">
        <v>3</v>
      </c>
      <c r="G19" s="15">
        <v>4</v>
      </c>
      <c r="H19" s="15">
        <v>5</v>
      </c>
      <c r="I19" s="15">
        <v>6</v>
      </c>
      <c r="J19" s="15">
        <v>7</v>
      </c>
      <c r="K19" s="15">
        <v>8</v>
      </c>
      <c r="L19" s="15">
        <v>9</v>
      </c>
      <c r="M19" s="15">
        <v>10</v>
      </c>
      <c r="N19" s="15">
        <v>11</v>
      </c>
      <c r="O19" s="15">
        <v>12</v>
      </c>
      <c r="P19" s="15">
        <v>13</v>
      </c>
      <c r="Q19" s="15">
        <v>14</v>
      </c>
      <c r="R19" s="15">
        <v>15</v>
      </c>
      <c r="S19" s="15">
        <v>16</v>
      </c>
      <c r="T19" s="15">
        <v>17</v>
      </c>
      <c r="U19" s="15">
        <v>18</v>
      </c>
      <c r="V19" s="15">
        <v>19</v>
      </c>
      <c r="W19" s="15">
        <v>20</v>
      </c>
      <c r="X19" s="15">
        <v>21</v>
      </c>
      <c r="Y19" s="15">
        <v>22</v>
      </c>
      <c r="Z19" s="15">
        <v>23</v>
      </c>
      <c r="AA19" s="15">
        <v>24</v>
      </c>
      <c r="AB19" s="15">
        <v>25</v>
      </c>
      <c r="AC19" s="15">
        <v>26</v>
      </c>
      <c r="AD19" s="15">
        <v>27</v>
      </c>
      <c r="AE19" s="55"/>
      <c r="AF19" s="76"/>
      <c r="AG19" s="76"/>
      <c r="AH19" s="76"/>
      <c r="AI19" s="10"/>
    </row>
    <row r="20" spans="2:36" ht="1.5" hidden="1" customHeight="1">
      <c r="B20" s="3"/>
      <c r="C20" s="15">
        <f>WEEKDAY(C8)</f>
        <v>7</v>
      </c>
      <c r="D20" s="15">
        <f t="shared" ref="D20:AD20" si="6">WEEKDAY(D8)</f>
        <v>1</v>
      </c>
      <c r="E20" s="15">
        <f t="shared" si="6"/>
        <v>2</v>
      </c>
      <c r="F20" s="15">
        <f t="shared" si="6"/>
        <v>3</v>
      </c>
      <c r="G20" s="15">
        <f t="shared" si="6"/>
        <v>4</v>
      </c>
      <c r="H20" s="15">
        <f t="shared" si="6"/>
        <v>5</v>
      </c>
      <c r="I20" s="15">
        <f t="shared" si="6"/>
        <v>6</v>
      </c>
      <c r="J20" s="15">
        <f t="shared" si="6"/>
        <v>7</v>
      </c>
      <c r="K20" s="15">
        <f t="shared" si="6"/>
        <v>1</v>
      </c>
      <c r="L20" s="15">
        <f t="shared" si="6"/>
        <v>2</v>
      </c>
      <c r="M20" s="15">
        <f t="shared" si="6"/>
        <v>3</v>
      </c>
      <c r="N20" s="15">
        <f t="shared" si="6"/>
        <v>4</v>
      </c>
      <c r="O20" s="15">
        <f t="shared" si="6"/>
        <v>5</v>
      </c>
      <c r="P20" s="15">
        <f t="shared" si="6"/>
        <v>6</v>
      </c>
      <c r="Q20" s="15">
        <f t="shared" si="6"/>
        <v>7</v>
      </c>
      <c r="R20" s="15">
        <f t="shared" si="6"/>
        <v>1</v>
      </c>
      <c r="S20" s="15">
        <f t="shared" si="6"/>
        <v>2</v>
      </c>
      <c r="T20" s="15">
        <f t="shared" si="6"/>
        <v>3</v>
      </c>
      <c r="U20" s="15">
        <f t="shared" si="6"/>
        <v>4</v>
      </c>
      <c r="V20" s="15">
        <f t="shared" si="6"/>
        <v>5</v>
      </c>
      <c r="W20" s="15">
        <f t="shared" si="6"/>
        <v>6</v>
      </c>
      <c r="X20" s="15">
        <f t="shared" si="6"/>
        <v>7</v>
      </c>
      <c r="Y20" s="15">
        <f t="shared" si="6"/>
        <v>1</v>
      </c>
      <c r="Z20" s="15">
        <f t="shared" si="6"/>
        <v>2</v>
      </c>
      <c r="AA20" s="15">
        <f t="shared" si="6"/>
        <v>3</v>
      </c>
      <c r="AB20" s="15">
        <f t="shared" si="6"/>
        <v>4</v>
      </c>
      <c r="AC20" s="15">
        <f t="shared" si="6"/>
        <v>5</v>
      </c>
      <c r="AD20" s="15">
        <f t="shared" si="6"/>
        <v>6</v>
      </c>
      <c r="AE20" s="55"/>
      <c r="AF20" s="76"/>
      <c r="AG20" s="76"/>
      <c r="AH20" s="76"/>
      <c r="AI20" s="10"/>
    </row>
    <row r="21" spans="2:36">
      <c r="B21" s="3" t="s">
        <v>3</v>
      </c>
      <c r="C21" s="14">
        <f t="shared" ref="C21:AD21" si="7">C18</f>
        <v>45948</v>
      </c>
      <c r="D21" s="14">
        <f t="shared" si="7"/>
        <v>45949</v>
      </c>
      <c r="E21" s="14">
        <f t="shared" si="7"/>
        <v>45950</v>
      </c>
      <c r="F21" s="14">
        <f t="shared" si="7"/>
        <v>45951</v>
      </c>
      <c r="G21" s="14">
        <f t="shared" si="7"/>
        <v>45952</v>
      </c>
      <c r="H21" s="14">
        <f t="shared" si="7"/>
        <v>45953</v>
      </c>
      <c r="I21" s="14">
        <f t="shared" si="7"/>
        <v>45954</v>
      </c>
      <c r="J21" s="14">
        <f t="shared" si="7"/>
        <v>45955</v>
      </c>
      <c r="K21" s="14">
        <f t="shared" si="7"/>
        <v>45956</v>
      </c>
      <c r="L21" s="14">
        <f t="shared" si="7"/>
        <v>45957</v>
      </c>
      <c r="M21" s="14">
        <f t="shared" si="7"/>
        <v>45958</v>
      </c>
      <c r="N21" s="14">
        <f t="shared" si="7"/>
        <v>45959</v>
      </c>
      <c r="O21" s="14">
        <f t="shared" si="7"/>
        <v>45960</v>
      </c>
      <c r="P21" s="14">
        <f t="shared" si="7"/>
        <v>45961</v>
      </c>
      <c r="Q21" s="14">
        <f t="shared" si="7"/>
        <v>45962</v>
      </c>
      <c r="R21" s="14">
        <f t="shared" si="7"/>
        <v>45963</v>
      </c>
      <c r="S21" s="14">
        <f t="shared" si="7"/>
        <v>45964</v>
      </c>
      <c r="T21" s="14">
        <f t="shared" si="7"/>
        <v>45965</v>
      </c>
      <c r="U21" s="14">
        <f t="shared" si="7"/>
        <v>45966</v>
      </c>
      <c r="V21" s="14">
        <f t="shared" si="7"/>
        <v>45967</v>
      </c>
      <c r="W21" s="14">
        <f t="shared" si="7"/>
        <v>45968</v>
      </c>
      <c r="X21" s="14">
        <f t="shared" si="7"/>
        <v>45969</v>
      </c>
      <c r="Y21" s="14">
        <f t="shared" si="7"/>
        <v>45970</v>
      </c>
      <c r="Z21" s="14">
        <f t="shared" si="7"/>
        <v>45971</v>
      </c>
      <c r="AA21" s="14">
        <f t="shared" si="7"/>
        <v>45972</v>
      </c>
      <c r="AB21" s="14">
        <f t="shared" si="7"/>
        <v>45973</v>
      </c>
      <c r="AC21" s="14">
        <f t="shared" si="7"/>
        <v>45974</v>
      </c>
      <c r="AD21" s="14">
        <f t="shared" si="7"/>
        <v>45975</v>
      </c>
      <c r="AE21" s="55"/>
      <c r="AF21" s="76"/>
      <c r="AG21" s="76"/>
      <c r="AH21" s="76"/>
    </row>
    <row r="22" spans="2:36" ht="27" customHeight="1">
      <c r="B22" s="54" t="s">
        <v>8</v>
      </c>
      <c r="C22" s="56"/>
      <c r="D22" s="56"/>
      <c r="E22" s="58"/>
      <c r="F22" s="60"/>
      <c r="G22" s="56"/>
      <c r="H22" s="56"/>
      <c r="I22" s="56"/>
      <c r="J22" s="56"/>
      <c r="K22" s="56"/>
      <c r="L22" s="60"/>
      <c r="M22" s="60"/>
      <c r="N22" s="56"/>
      <c r="O22" s="56"/>
      <c r="P22" s="56"/>
      <c r="Q22" s="56"/>
      <c r="R22" s="56"/>
      <c r="S22" s="60"/>
      <c r="T22" s="60"/>
      <c r="U22" s="56"/>
      <c r="V22" s="56"/>
      <c r="W22" s="56"/>
      <c r="X22" s="56"/>
      <c r="Y22" s="64"/>
      <c r="Z22" s="60"/>
      <c r="AA22" s="60"/>
      <c r="AB22" s="56"/>
      <c r="AC22" s="56"/>
      <c r="AD22" s="56"/>
      <c r="AE22" s="55"/>
      <c r="AF22" s="76"/>
      <c r="AG22" s="76"/>
      <c r="AH22" s="76"/>
    </row>
    <row r="23" spans="2:36" ht="27" customHeight="1">
      <c r="B23" s="55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65"/>
      <c r="Z23" s="57"/>
      <c r="AA23" s="57"/>
      <c r="AB23" s="57"/>
      <c r="AC23" s="57"/>
      <c r="AD23" s="57"/>
      <c r="AE23" s="55"/>
      <c r="AF23" s="76"/>
      <c r="AG23" s="76"/>
      <c r="AH23" s="76"/>
    </row>
    <row r="24" spans="2:36" ht="27" customHeight="1">
      <c r="B24" s="55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65"/>
      <c r="Z24" s="57"/>
      <c r="AA24" s="57"/>
      <c r="AB24" s="57"/>
      <c r="AC24" s="57"/>
      <c r="AD24" s="57"/>
      <c r="AE24" s="55"/>
      <c r="AF24" s="76"/>
      <c r="AG24" s="76"/>
      <c r="AH24" s="76"/>
    </row>
    <row r="25" spans="2:36">
      <c r="B25" s="3" t="s">
        <v>9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>
        <f>COUNTIF(C25:AD25,"○")</f>
        <v>0</v>
      </c>
      <c r="AF25" s="3">
        <f>COUNTIF(B25:AD25,"×")</f>
        <v>0</v>
      </c>
      <c r="AG25" s="3">
        <f>COUNTIF(C10:AD10,7)+COUNTIF(C10:AD10,1)</f>
        <v>8</v>
      </c>
      <c r="AH25" s="3" t="str">
        <f>IF(AE25&gt;=AG25,"○","×")</f>
        <v>×</v>
      </c>
    </row>
    <row r="26" spans="2:36" ht="27" customHeight="1"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 spans="2:36" ht="18.75" customHeight="1">
      <c r="B27" s="3" t="s">
        <v>1</v>
      </c>
      <c r="C27" s="34">
        <f>$AB$4+IF(WEEKDAY($AB$4,16)=1,0,8-WEEKDAY($AB$4,16))+C29</f>
        <v>45976</v>
      </c>
      <c r="D27" s="34">
        <f t="shared" ref="D27:AD27" si="8">$AB$4+IF(WEEKDAY($AB$4,16)=1,0,8-WEEKDAY($AB$4,16))+D29</f>
        <v>45977</v>
      </c>
      <c r="E27" s="34">
        <f t="shared" si="8"/>
        <v>45978</v>
      </c>
      <c r="F27" s="34">
        <f t="shared" si="8"/>
        <v>45979</v>
      </c>
      <c r="G27" s="34">
        <f t="shared" si="8"/>
        <v>45980</v>
      </c>
      <c r="H27" s="34">
        <f t="shared" si="8"/>
        <v>45981</v>
      </c>
      <c r="I27" s="34">
        <f t="shared" si="8"/>
        <v>45982</v>
      </c>
      <c r="J27" s="34">
        <f t="shared" si="8"/>
        <v>45983</v>
      </c>
      <c r="K27" s="34">
        <f t="shared" si="8"/>
        <v>45984</v>
      </c>
      <c r="L27" s="34">
        <f t="shared" si="8"/>
        <v>45985</v>
      </c>
      <c r="M27" s="34">
        <f t="shared" si="8"/>
        <v>45986</v>
      </c>
      <c r="N27" s="34">
        <f t="shared" si="8"/>
        <v>45987</v>
      </c>
      <c r="O27" s="34">
        <f t="shared" si="8"/>
        <v>45988</v>
      </c>
      <c r="P27" s="34">
        <f t="shared" si="8"/>
        <v>45989</v>
      </c>
      <c r="Q27" s="34">
        <f t="shared" si="8"/>
        <v>45990</v>
      </c>
      <c r="R27" s="34">
        <f t="shared" si="8"/>
        <v>45991</v>
      </c>
      <c r="S27" s="34">
        <f t="shared" si="8"/>
        <v>45992</v>
      </c>
      <c r="T27" s="34">
        <f t="shared" si="8"/>
        <v>45993</v>
      </c>
      <c r="U27" s="34">
        <f t="shared" si="8"/>
        <v>45994</v>
      </c>
      <c r="V27" s="34">
        <f t="shared" si="8"/>
        <v>45995</v>
      </c>
      <c r="W27" s="34">
        <f t="shared" si="8"/>
        <v>45996</v>
      </c>
      <c r="X27" s="34">
        <f t="shared" si="8"/>
        <v>45997</v>
      </c>
      <c r="Y27" s="34">
        <f t="shared" si="8"/>
        <v>45998</v>
      </c>
      <c r="Z27" s="34">
        <f t="shared" si="8"/>
        <v>45999</v>
      </c>
      <c r="AA27" s="34">
        <f t="shared" si="8"/>
        <v>46000</v>
      </c>
      <c r="AB27" s="34">
        <f t="shared" si="8"/>
        <v>46001</v>
      </c>
      <c r="AC27" s="34">
        <f t="shared" si="8"/>
        <v>46002</v>
      </c>
      <c r="AD27" s="34">
        <f t="shared" si="8"/>
        <v>46003</v>
      </c>
      <c r="AE27" s="54" t="s">
        <v>10</v>
      </c>
      <c r="AF27" s="76" t="s">
        <v>31</v>
      </c>
      <c r="AG27" s="76" t="s">
        <v>70</v>
      </c>
      <c r="AH27" s="76" t="s">
        <v>71</v>
      </c>
      <c r="AJ27" s="16"/>
    </row>
    <row r="28" spans="2:36" ht="18" customHeight="1">
      <c r="B28" s="3" t="s">
        <v>2</v>
      </c>
      <c r="C28" s="13">
        <f>$AB$4+IF(WEEKDAY($AB$4,16)=1,0,8-WEEKDAY($AB$4,16))+C29</f>
        <v>45976</v>
      </c>
      <c r="D28" s="13">
        <f t="shared" ref="D28:AD28" si="9">$AB$4+IF(WEEKDAY($AB$4,16)=1,0,8-WEEKDAY($AB$4,16))+D29</f>
        <v>45977</v>
      </c>
      <c r="E28" s="13">
        <f t="shared" si="9"/>
        <v>45978</v>
      </c>
      <c r="F28" s="13">
        <f t="shared" si="9"/>
        <v>45979</v>
      </c>
      <c r="G28" s="13">
        <f t="shared" si="9"/>
        <v>45980</v>
      </c>
      <c r="H28" s="13">
        <f t="shared" si="9"/>
        <v>45981</v>
      </c>
      <c r="I28" s="13">
        <f t="shared" si="9"/>
        <v>45982</v>
      </c>
      <c r="J28" s="13">
        <f t="shared" si="9"/>
        <v>45983</v>
      </c>
      <c r="K28" s="13">
        <f t="shared" si="9"/>
        <v>45984</v>
      </c>
      <c r="L28" s="13">
        <f t="shared" si="9"/>
        <v>45985</v>
      </c>
      <c r="M28" s="13">
        <f t="shared" si="9"/>
        <v>45986</v>
      </c>
      <c r="N28" s="13">
        <f t="shared" si="9"/>
        <v>45987</v>
      </c>
      <c r="O28" s="13">
        <f t="shared" si="9"/>
        <v>45988</v>
      </c>
      <c r="P28" s="13">
        <f t="shared" si="9"/>
        <v>45989</v>
      </c>
      <c r="Q28" s="13">
        <f t="shared" si="9"/>
        <v>45990</v>
      </c>
      <c r="R28" s="13">
        <f t="shared" si="9"/>
        <v>45991</v>
      </c>
      <c r="S28" s="13">
        <f t="shared" si="9"/>
        <v>45992</v>
      </c>
      <c r="T28" s="13">
        <f t="shared" si="9"/>
        <v>45993</v>
      </c>
      <c r="U28" s="13">
        <f t="shared" si="9"/>
        <v>45994</v>
      </c>
      <c r="V28" s="13">
        <f t="shared" si="9"/>
        <v>45995</v>
      </c>
      <c r="W28" s="13">
        <f t="shared" si="9"/>
        <v>45996</v>
      </c>
      <c r="X28" s="13">
        <f t="shared" si="9"/>
        <v>45997</v>
      </c>
      <c r="Y28" s="13">
        <f t="shared" si="9"/>
        <v>45998</v>
      </c>
      <c r="Z28" s="13">
        <f t="shared" si="9"/>
        <v>45999</v>
      </c>
      <c r="AA28" s="13">
        <f t="shared" si="9"/>
        <v>46000</v>
      </c>
      <c r="AB28" s="13">
        <f t="shared" si="9"/>
        <v>46001</v>
      </c>
      <c r="AC28" s="13">
        <f t="shared" si="9"/>
        <v>46002</v>
      </c>
      <c r="AD28" s="13">
        <f t="shared" si="9"/>
        <v>46003</v>
      </c>
      <c r="AE28" s="55"/>
      <c r="AF28" s="76"/>
      <c r="AG28" s="76"/>
      <c r="AH28" s="76"/>
    </row>
    <row r="29" spans="2:36" ht="13.5" hidden="1" customHeight="1">
      <c r="B29" s="3"/>
      <c r="C29" s="15">
        <v>28</v>
      </c>
      <c r="D29" s="15">
        <v>29</v>
      </c>
      <c r="E29" s="15">
        <v>30</v>
      </c>
      <c r="F29" s="15">
        <v>31</v>
      </c>
      <c r="G29" s="15">
        <v>32</v>
      </c>
      <c r="H29" s="15">
        <v>33</v>
      </c>
      <c r="I29" s="15">
        <v>34</v>
      </c>
      <c r="J29" s="15">
        <v>35</v>
      </c>
      <c r="K29" s="15">
        <v>36</v>
      </c>
      <c r="L29" s="15">
        <v>37</v>
      </c>
      <c r="M29" s="15">
        <v>38</v>
      </c>
      <c r="N29" s="15">
        <v>39</v>
      </c>
      <c r="O29" s="15">
        <v>40</v>
      </c>
      <c r="P29" s="15">
        <v>41</v>
      </c>
      <c r="Q29" s="15">
        <v>42</v>
      </c>
      <c r="R29" s="15">
        <v>43</v>
      </c>
      <c r="S29" s="15">
        <v>44</v>
      </c>
      <c r="T29" s="15">
        <v>45</v>
      </c>
      <c r="U29" s="15">
        <v>46</v>
      </c>
      <c r="V29" s="15">
        <v>47</v>
      </c>
      <c r="W29" s="15">
        <v>48</v>
      </c>
      <c r="X29" s="15">
        <v>49</v>
      </c>
      <c r="Y29" s="15">
        <v>50</v>
      </c>
      <c r="Z29" s="15">
        <v>51</v>
      </c>
      <c r="AA29" s="15">
        <v>52</v>
      </c>
      <c r="AB29" s="15">
        <v>53</v>
      </c>
      <c r="AC29" s="15">
        <v>54</v>
      </c>
      <c r="AD29" s="15">
        <v>55</v>
      </c>
      <c r="AE29" s="55"/>
      <c r="AF29" s="76"/>
      <c r="AG29" s="76"/>
      <c r="AH29" s="76"/>
      <c r="AI29" s="10"/>
    </row>
    <row r="30" spans="2:36" ht="13.5" hidden="1" customHeight="1">
      <c r="B30" s="3"/>
      <c r="C30" s="15">
        <f>WEEKDAY(C8)</f>
        <v>7</v>
      </c>
      <c r="D30" s="15">
        <f t="shared" ref="D30:AD30" si="10">WEEKDAY(D8)</f>
        <v>1</v>
      </c>
      <c r="E30" s="15">
        <f t="shared" si="10"/>
        <v>2</v>
      </c>
      <c r="F30" s="15">
        <f t="shared" si="10"/>
        <v>3</v>
      </c>
      <c r="G30" s="15">
        <f t="shared" si="10"/>
        <v>4</v>
      </c>
      <c r="H30" s="15">
        <f t="shared" si="10"/>
        <v>5</v>
      </c>
      <c r="I30" s="15">
        <f t="shared" si="10"/>
        <v>6</v>
      </c>
      <c r="J30" s="15">
        <f t="shared" si="10"/>
        <v>7</v>
      </c>
      <c r="K30" s="15">
        <f t="shared" si="10"/>
        <v>1</v>
      </c>
      <c r="L30" s="15">
        <f t="shared" si="10"/>
        <v>2</v>
      </c>
      <c r="M30" s="15">
        <f t="shared" si="10"/>
        <v>3</v>
      </c>
      <c r="N30" s="15">
        <f t="shared" si="10"/>
        <v>4</v>
      </c>
      <c r="O30" s="15">
        <f t="shared" si="10"/>
        <v>5</v>
      </c>
      <c r="P30" s="15">
        <f t="shared" si="10"/>
        <v>6</v>
      </c>
      <c r="Q30" s="15">
        <f t="shared" si="10"/>
        <v>7</v>
      </c>
      <c r="R30" s="15">
        <f t="shared" si="10"/>
        <v>1</v>
      </c>
      <c r="S30" s="15">
        <f t="shared" si="10"/>
        <v>2</v>
      </c>
      <c r="T30" s="15">
        <f t="shared" si="10"/>
        <v>3</v>
      </c>
      <c r="U30" s="15">
        <f t="shared" si="10"/>
        <v>4</v>
      </c>
      <c r="V30" s="15">
        <f t="shared" si="10"/>
        <v>5</v>
      </c>
      <c r="W30" s="15">
        <f t="shared" si="10"/>
        <v>6</v>
      </c>
      <c r="X30" s="15">
        <f t="shared" si="10"/>
        <v>7</v>
      </c>
      <c r="Y30" s="15">
        <f t="shared" si="10"/>
        <v>1</v>
      </c>
      <c r="Z30" s="15">
        <f t="shared" si="10"/>
        <v>2</v>
      </c>
      <c r="AA30" s="15">
        <f t="shared" si="10"/>
        <v>3</v>
      </c>
      <c r="AB30" s="15">
        <f t="shared" si="10"/>
        <v>4</v>
      </c>
      <c r="AC30" s="15">
        <f t="shared" si="10"/>
        <v>5</v>
      </c>
      <c r="AD30" s="15">
        <f t="shared" si="10"/>
        <v>6</v>
      </c>
      <c r="AE30" s="55"/>
      <c r="AF30" s="76"/>
      <c r="AG30" s="76"/>
      <c r="AH30" s="76"/>
      <c r="AI30" s="10"/>
    </row>
    <row r="31" spans="2:36">
      <c r="B31" s="3" t="s">
        <v>3</v>
      </c>
      <c r="C31" s="14">
        <f>C28</f>
        <v>45976</v>
      </c>
      <c r="D31" s="14">
        <f t="shared" ref="D31:AD31" si="11">D28</f>
        <v>45977</v>
      </c>
      <c r="E31" s="14">
        <f t="shared" si="11"/>
        <v>45978</v>
      </c>
      <c r="F31" s="14">
        <f t="shared" si="11"/>
        <v>45979</v>
      </c>
      <c r="G31" s="14">
        <f t="shared" si="11"/>
        <v>45980</v>
      </c>
      <c r="H31" s="14">
        <f t="shared" si="11"/>
        <v>45981</v>
      </c>
      <c r="I31" s="14">
        <f t="shared" si="11"/>
        <v>45982</v>
      </c>
      <c r="J31" s="14">
        <f t="shared" si="11"/>
        <v>45983</v>
      </c>
      <c r="K31" s="14">
        <f t="shared" si="11"/>
        <v>45984</v>
      </c>
      <c r="L31" s="14">
        <f t="shared" si="11"/>
        <v>45985</v>
      </c>
      <c r="M31" s="14">
        <f t="shared" si="11"/>
        <v>45986</v>
      </c>
      <c r="N31" s="14">
        <f t="shared" si="11"/>
        <v>45987</v>
      </c>
      <c r="O31" s="14">
        <f t="shared" si="11"/>
        <v>45988</v>
      </c>
      <c r="P31" s="14">
        <f t="shared" si="11"/>
        <v>45989</v>
      </c>
      <c r="Q31" s="14">
        <f t="shared" si="11"/>
        <v>45990</v>
      </c>
      <c r="R31" s="14">
        <f t="shared" si="11"/>
        <v>45991</v>
      </c>
      <c r="S31" s="14">
        <f t="shared" si="11"/>
        <v>45992</v>
      </c>
      <c r="T31" s="14">
        <f t="shared" si="11"/>
        <v>45993</v>
      </c>
      <c r="U31" s="14">
        <f t="shared" si="11"/>
        <v>45994</v>
      </c>
      <c r="V31" s="14">
        <f t="shared" si="11"/>
        <v>45995</v>
      </c>
      <c r="W31" s="14">
        <f t="shared" si="11"/>
        <v>45996</v>
      </c>
      <c r="X31" s="14">
        <f t="shared" si="11"/>
        <v>45997</v>
      </c>
      <c r="Y31" s="14">
        <f t="shared" si="11"/>
        <v>45998</v>
      </c>
      <c r="Z31" s="14">
        <f t="shared" si="11"/>
        <v>45999</v>
      </c>
      <c r="AA31" s="14">
        <f t="shared" si="11"/>
        <v>46000</v>
      </c>
      <c r="AB31" s="14">
        <f t="shared" si="11"/>
        <v>46001</v>
      </c>
      <c r="AC31" s="14">
        <f t="shared" si="11"/>
        <v>46002</v>
      </c>
      <c r="AD31" s="14">
        <f t="shared" si="11"/>
        <v>46003</v>
      </c>
      <c r="AE31" s="55"/>
      <c r="AF31" s="76"/>
      <c r="AG31" s="76"/>
      <c r="AH31" s="76"/>
      <c r="AI31" s="10"/>
    </row>
    <row r="32" spans="2:36" ht="27" customHeight="1">
      <c r="B32" s="54" t="s">
        <v>8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66"/>
      <c r="Z32" s="58"/>
      <c r="AA32" s="56"/>
      <c r="AB32" s="56"/>
      <c r="AC32" s="56"/>
      <c r="AD32" s="56"/>
      <c r="AE32" s="55"/>
      <c r="AF32" s="76"/>
      <c r="AG32" s="76"/>
      <c r="AH32" s="76"/>
    </row>
    <row r="33" spans="2:36" ht="27" customHeight="1">
      <c r="B33" s="55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65"/>
      <c r="Z33" s="57"/>
      <c r="AA33" s="57"/>
      <c r="AB33" s="57"/>
      <c r="AC33" s="57"/>
      <c r="AD33" s="57"/>
      <c r="AE33" s="55"/>
      <c r="AF33" s="76"/>
      <c r="AG33" s="76"/>
      <c r="AH33" s="76"/>
    </row>
    <row r="34" spans="2:36" ht="27" customHeight="1">
      <c r="B34" s="55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65"/>
      <c r="Z34" s="57"/>
      <c r="AA34" s="57"/>
      <c r="AB34" s="57"/>
      <c r="AC34" s="57"/>
      <c r="AD34" s="57"/>
      <c r="AE34" s="55"/>
      <c r="AF34" s="76"/>
      <c r="AG34" s="76"/>
      <c r="AH34" s="76"/>
    </row>
    <row r="35" spans="2:36">
      <c r="B35" s="3" t="s">
        <v>9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>
        <f>COUNTIF(C35:AD35,"○")</f>
        <v>0</v>
      </c>
      <c r="AF35" s="3">
        <f>COUNTIF(B35:AD35,"×")</f>
        <v>0</v>
      </c>
      <c r="AG35" s="3">
        <f>COUNTIF(C10:AD10,7)+COUNTIF(C10:AD10,1)</f>
        <v>8</v>
      </c>
      <c r="AH35" s="3" t="str">
        <f>IF(AE35&gt;=AG35,"○","×")</f>
        <v>×</v>
      </c>
    </row>
    <row r="36" spans="2:36" ht="27" customHeight="1"/>
    <row r="37" spans="2:36" ht="18.75" customHeight="1">
      <c r="B37" s="3" t="s">
        <v>1</v>
      </c>
      <c r="C37" s="34">
        <f>$AB$4+IF(WEEKDAY($AB$4,16)=1,0,8-WEEKDAY($AB$4,16))+C39</f>
        <v>46004</v>
      </c>
      <c r="D37" s="34">
        <f t="shared" ref="D37:AD37" si="12">$AB$4+IF(WEEKDAY($AB$4,16)=1,0,8-WEEKDAY($AB$4,16))+D39</f>
        <v>46005</v>
      </c>
      <c r="E37" s="34">
        <f t="shared" si="12"/>
        <v>46006</v>
      </c>
      <c r="F37" s="34">
        <f t="shared" si="12"/>
        <v>46007</v>
      </c>
      <c r="G37" s="34">
        <f t="shared" si="12"/>
        <v>46008</v>
      </c>
      <c r="H37" s="34">
        <f t="shared" si="12"/>
        <v>46009</v>
      </c>
      <c r="I37" s="34">
        <f t="shared" si="12"/>
        <v>46010</v>
      </c>
      <c r="J37" s="34">
        <f t="shared" si="12"/>
        <v>46011</v>
      </c>
      <c r="K37" s="34">
        <f t="shared" si="12"/>
        <v>46012</v>
      </c>
      <c r="L37" s="34">
        <f t="shared" si="12"/>
        <v>46013</v>
      </c>
      <c r="M37" s="34">
        <f t="shared" si="12"/>
        <v>46014</v>
      </c>
      <c r="N37" s="34">
        <f t="shared" si="12"/>
        <v>46015</v>
      </c>
      <c r="O37" s="34">
        <f t="shared" si="12"/>
        <v>46016</v>
      </c>
      <c r="P37" s="34">
        <f t="shared" si="12"/>
        <v>46017</v>
      </c>
      <c r="Q37" s="34">
        <f t="shared" si="12"/>
        <v>46018</v>
      </c>
      <c r="R37" s="34">
        <f t="shared" si="12"/>
        <v>46019</v>
      </c>
      <c r="S37" s="34">
        <f t="shared" si="12"/>
        <v>46020</v>
      </c>
      <c r="T37" s="34">
        <f t="shared" si="12"/>
        <v>46021</v>
      </c>
      <c r="U37" s="34">
        <f t="shared" si="12"/>
        <v>46022</v>
      </c>
      <c r="V37" s="34">
        <f t="shared" si="12"/>
        <v>46023</v>
      </c>
      <c r="W37" s="34">
        <f t="shared" si="12"/>
        <v>46024</v>
      </c>
      <c r="X37" s="34">
        <f t="shared" si="12"/>
        <v>46025</v>
      </c>
      <c r="Y37" s="34">
        <f t="shared" si="12"/>
        <v>46026</v>
      </c>
      <c r="Z37" s="34">
        <f t="shared" si="12"/>
        <v>46027</v>
      </c>
      <c r="AA37" s="34">
        <f t="shared" si="12"/>
        <v>46028</v>
      </c>
      <c r="AB37" s="34">
        <f t="shared" si="12"/>
        <v>46029</v>
      </c>
      <c r="AC37" s="34">
        <f t="shared" si="12"/>
        <v>46030</v>
      </c>
      <c r="AD37" s="34">
        <f t="shared" si="12"/>
        <v>46031</v>
      </c>
      <c r="AE37" s="54" t="s">
        <v>10</v>
      </c>
      <c r="AF37" s="76" t="s">
        <v>31</v>
      </c>
      <c r="AG37" s="76" t="s">
        <v>70</v>
      </c>
      <c r="AH37" s="76" t="s">
        <v>71</v>
      </c>
      <c r="AJ37" s="16"/>
    </row>
    <row r="38" spans="2:36">
      <c r="B38" s="3" t="s">
        <v>2</v>
      </c>
      <c r="C38" s="13">
        <f>$AB$4+IF(WEEKDAY($AB$4,16)=1,0,8-WEEKDAY($AB$4,16))+C39</f>
        <v>46004</v>
      </c>
      <c r="D38" s="13">
        <f t="shared" ref="D38:AD38" si="13">$AB$4+IF(WEEKDAY($AB$4,16)=1,0,8-WEEKDAY($AB$4,16))+D39</f>
        <v>46005</v>
      </c>
      <c r="E38" s="13">
        <f t="shared" si="13"/>
        <v>46006</v>
      </c>
      <c r="F38" s="13">
        <f t="shared" si="13"/>
        <v>46007</v>
      </c>
      <c r="G38" s="13">
        <f t="shared" si="13"/>
        <v>46008</v>
      </c>
      <c r="H38" s="13">
        <f t="shared" si="13"/>
        <v>46009</v>
      </c>
      <c r="I38" s="13">
        <f t="shared" si="13"/>
        <v>46010</v>
      </c>
      <c r="J38" s="13">
        <f t="shared" si="13"/>
        <v>46011</v>
      </c>
      <c r="K38" s="13">
        <f t="shared" si="13"/>
        <v>46012</v>
      </c>
      <c r="L38" s="13">
        <f t="shared" si="13"/>
        <v>46013</v>
      </c>
      <c r="M38" s="13">
        <f t="shared" si="13"/>
        <v>46014</v>
      </c>
      <c r="N38" s="13">
        <f t="shared" si="13"/>
        <v>46015</v>
      </c>
      <c r="O38" s="13">
        <f t="shared" si="13"/>
        <v>46016</v>
      </c>
      <c r="P38" s="13">
        <f t="shared" si="13"/>
        <v>46017</v>
      </c>
      <c r="Q38" s="13">
        <f t="shared" si="13"/>
        <v>46018</v>
      </c>
      <c r="R38" s="13">
        <f t="shared" si="13"/>
        <v>46019</v>
      </c>
      <c r="S38" s="13">
        <f t="shared" si="13"/>
        <v>46020</v>
      </c>
      <c r="T38" s="13">
        <f t="shared" si="13"/>
        <v>46021</v>
      </c>
      <c r="U38" s="13">
        <f t="shared" si="13"/>
        <v>46022</v>
      </c>
      <c r="V38" s="13">
        <f t="shared" si="13"/>
        <v>46023</v>
      </c>
      <c r="W38" s="13">
        <f t="shared" si="13"/>
        <v>46024</v>
      </c>
      <c r="X38" s="13">
        <f t="shared" si="13"/>
        <v>46025</v>
      </c>
      <c r="Y38" s="13">
        <f t="shared" si="13"/>
        <v>46026</v>
      </c>
      <c r="Z38" s="13">
        <f t="shared" si="13"/>
        <v>46027</v>
      </c>
      <c r="AA38" s="13">
        <f t="shared" si="13"/>
        <v>46028</v>
      </c>
      <c r="AB38" s="13">
        <f t="shared" si="13"/>
        <v>46029</v>
      </c>
      <c r="AC38" s="13">
        <f t="shared" si="13"/>
        <v>46030</v>
      </c>
      <c r="AD38" s="13">
        <f t="shared" si="13"/>
        <v>46031</v>
      </c>
      <c r="AE38" s="55"/>
      <c r="AF38" s="76"/>
      <c r="AG38" s="76"/>
      <c r="AH38" s="76"/>
    </row>
    <row r="39" spans="2:36" ht="18" hidden="1" customHeight="1">
      <c r="B39" s="3"/>
      <c r="C39" s="15">
        <v>56</v>
      </c>
      <c r="D39" s="15">
        <v>57</v>
      </c>
      <c r="E39" s="15">
        <v>58</v>
      </c>
      <c r="F39" s="15">
        <v>59</v>
      </c>
      <c r="G39" s="15">
        <v>60</v>
      </c>
      <c r="H39" s="15">
        <v>61</v>
      </c>
      <c r="I39" s="15">
        <v>62</v>
      </c>
      <c r="J39" s="15">
        <v>63</v>
      </c>
      <c r="K39" s="15">
        <v>64</v>
      </c>
      <c r="L39" s="15">
        <v>65</v>
      </c>
      <c r="M39" s="15">
        <v>66</v>
      </c>
      <c r="N39" s="15">
        <v>67</v>
      </c>
      <c r="O39" s="15">
        <v>68</v>
      </c>
      <c r="P39" s="15">
        <v>69</v>
      </c>
      <c r="Q39" s="15">
        <v>70</v>
      </c>
      <c r="R39" s="15">
        <v>71</v>
      </c>
      <c r="S39" s="15">
        <v>72</v>
      </c>
      <c r="T39" s="15">
        <v>73</v>
      </c>
      <c r="U39" s="15">
        <v>74</v>
      </c>
      <c r="V39" s="15">
        <v>75</v>
      </c>
      <c r="W39" s="15">
        <v>76</v>
      </c>
      <c r="X39" s="15">
        <v>77</v>
      </c>
      <c r="Y39" s="15">
        <v>78</v>
      </c>
      <c r="Z39" s="15">
        <v>79</v>
      </c>
      <c r="AA39" s="15">
        <v>80</v>
      </c>
      <c r="AB39" s="15">
        <v>81</v>
      </c>
      <c r="AC39" s="15">
        <v>82</v>
      </c>
      <c r="AD39" s="15">
        <v>83</v>
      </c>
      <c r="AE39" s="55"/>
      <c r="AF39" s="76"/>
      <c r="AG39" s="76"/>
      <c r="AH39" s="76"/>
      <c r="AI39" s="10"/>
    </row>
    <row r="40" spans="2:36" ht="0.75" hidden="1" customHeight="1">
      <c r="B40" s="3"/>
      <c r="C40" s="15">
        <f>WEEKDAY(C8)</f>
        <v>7</v>
      </c>
      <c r="D40" s="15">
        <f t="shared" ref="D40:AD40" si="14">WEEKDAY(D8)</f>
        <v>1</v>
      </c>
      <c r="E40" s="15">
        <f t="shared" si="14"/>
        <v>2</v>
      </c>
      <c r="F40" s="15">
        <f t="shared" si="14"/>
        <v>3</v>
      </c>
      <c r="G40" s="15">
        <f t="shared" si="14"/>
        <v>4</v>
      </c>
      <c r="H40" s="15">
        <f t="shared" si="14"/>
        <v>5</v>
      </c>
      <c r="I40" s="15">
        <f t="shared" si="14"/>
        <v>6</v>
      </c>
      <c r="J40" s="15">
        <f t="shared" si="14"/>
        <v>7</v>
      </c>
      <c r="K40" s="15">
        <f t="shared" si="14"/>
        <v>1</v>
      </c>
      <c r="L40" s="15">
        <f t="shared" si="14"/>
        <v>2</v>
      </c>
      <c r="M40" s="15">
        <f t="shared" si="14"/>
        <v>3</v>
      </c>
      <c r="N40" s="15">
        <f t="shared" si="14"/>
        <v>4</v>
      </c>
      <c r="O40" s="15">
        <f t="shared" si="14"/>
        <v>5</v>
      </c>
      <c r="P40" s="15">
        <f t="shared" si="14"/>
        <v>6</v>
      </c>
      <c r="Q40" s="15">
        <f t="shared" si="14"/>
        <v>7</v>
      </c>
      <c r="R40" s="15">
        <f t="shared" si="14"/>
        <v>1</v>
      </c>
      <c r="S40" s="15">
        <f t="shared" si="14"/>
        <v>2</v>
      </c>
      <c r="T40" s="15">
        <f t="shared" si="14"/>
        <v>3</v>
      </c>
      <c r="U40" s="15">
        <f t="shared" si="14"/>
        <v>4</v>
      </c>
      <c r="V40" s="15">
        <f t="shared" si="14"/>
        <v>5</v>
      </c>
      <c r="W40" s="15">
        <f t="shared" si="14"/>
        <v>6</v>
      </c>
      <c r="X40" s="15">
        <f t="shared" si="14"/>
        <v>7</v>
      </c>
      <c r="Y40" s="15">
        <f t="shared" si="14"/>
        <v>1</v>
      </c>
      <c r="Z40" s="15">
        <f t="shared" si="14"/>
        <v>2</v>
      </c>
      <c r="AA40" s="15">
        <f t="shared" si="14"/>
        <v>3</v>
      </c>
      <c r="AB40" s="15">
        <f t="shared" si="14"/>
        <v>4</v>
      </c>
      <c r="AC40" s="15">
        <f t="shared" si="14"/>
        <v>5</v>
      </c>
      <c r="AD40" s="15">
        <f t="shared" si="14"/>
        <v>6</v>
      </c>
      <c r="AE40" s="55"/>
      <c r="AF40" s="76"/>
      <c r="AG40" s="76"/>
      <c r="AH40" s="76"/>
      <c r="AI40" s="10"/>
    </row>
    <row r="41" spans="2:36">
      <c r="B41" s="3" t="s">
        <v>3</v>
      </c>
      <c r="C41" s="14">
        <f>C38</f>
        <v>46004</v>
      </c>
      <c r="D41" s="14">
        <f t="shared" ref="D41:AD41" si="15">D38</f>
        <v>46005</v>
      </c>
      <c r="E41" s="14">
        <f t="shared" si="15"/>
        <v>46006</v>
      </c>
      <c r="F41" s="14">
        <f t="shared" si="15"/>
        <v>46007</v>
      </c>
      <c r="G41" s="14">
        <f t="shared" si="15"/>
        <v>46008</v>
      </c>
      <c r="H41" s="14">
        <f t="shared" si="15"/>
        <v>46009</v>
      </c>
      <c r="I41" s="14">
        <f t="shared" si="15"/>
        <v>46010</v>
      </c>
      <c r="J41" s="14">
        <f t="shared" si="15"/>
        <v>46011</v>
      </c>
      <c r="K41" s="14">
        <f t="shared" si="15"/>
        <v>46012</v>
      </c>
      <c r="L41" s="14">
        <f t="shared" si="15"/>
        <v>46013</v>
      </c>
      <c r="M41" s="14">
        <f t="shared" si="15"/>
        <v>46014</v>
      </c>
      <c r="N41" s="14">
        <f t="shared" si="15"/>
        <v>46015</v>
      </c>
      <c r="O41" s="14">
        <f t="shared" si="15"/>
        <v>46016</v>
      </c>
      <c r="P41" s="14">
        <f t="shared" si="15"/>
        <v>46017</v>
      </c>
      <c r="Q41" s="14">
        <f t="shared" si="15"/>
        <v>46018</v>
      </c>
      <c r="R41" s="14">
        <f t="shared" si="15"/>
        <v>46019</v>
      </c>
      <c r="S41" s="14">
        <f t="shared" si="15"/>
        <v>46020</v>
      </c>
      <c r="T41" s="14">
        <f t="shared" si="15"/>
        <v>46021</v>
      </c>
      <c r="U41" s="14">
        <f t="shared" si="15"/>
        <v>46022</v>
      </c>
      <c r="V41" s="14">
        <f t="shared" si="15"/>
        <v>46023</v>
      </c>
      <c r="W41" s="14">
        <f t="shared" si="15"/>
        <v>46024</v>
      </c>
      <c r="X41" s="14">
        <f t="shared" si="15"/>
        <v>46025</v>
      </c>
      <c r="Y41" s="14">
        <f t="shared" si="15"/>
        <v>46026</v>
      </c>
      <c r="Z41" s="14">
        <f t="shared" si="15"/>
        <v>46027</v>
      </c>
      <c r="AA41" s="14">
        <f t="shared" si="15"/>
        <v>46028</v>
      </c>
      <c r="AB41" s="14">
        <f t="shared" si="15"/>
        <v>46029</v>
      </c>
      <c r="AC41" s="14">
        <f t="shared" si="15"/>
        <v>46030</v>
      </c>
      <c r="AD41" s="14">
        <f t="shared" si="15"/>
        <v>46031</v>
      </c>
      <c r="AE41" s="55"/>
      <c r="AF41" s="76"/>
      <c r="AG41" s="76"/>
      <c r="AH41" s="76"/>
      <c r="AI41" s="10"/>
    </row>
    <row r="42" spans="2:36" ht="27" customHeight="1">
      <c r="B42" s="54" t="s">
        <v>8</v>
      </c>
      <c r="C42" s="66"/>
      <c r="D42" s="64"/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7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55"/>
      <c r="AF42" s="76"/>
      <c r="AG42" s="76"/>
      <c r="AH42" s="76"/>
    </row>
    <row r="43" spans="2:36" ht="27" customHeight="1">
      <c r="B43" s="55"/>
      <c r="C43" s="65"/>
      <c r="D43" s="65"/>
      <c r="E43" s="65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5"/>
      <c r="AF43" s="76"/>
      <c r="AG43" s="76"/>
      <c r="AH43" s="76"/>
    </row>
    <row r="44" spans="2:36" ht="27" customHeight="1">
      <c r="B44" s="55"/>
      <c r="C44" s="65"/>
      <c r="D44" s="65"/>
      <c r="E44" s="65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5"/>
      <c r="AF44" s="76"/>
      <c r="AG44" s="76"/>
      <c r="AH44" s="76"/>
    </row>
    <row r="45" spans="2:36">
      <c r="B45" s="3" t="s">
        <v>9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>
        <f>COUNTIF(C45:AD45,"○")</f>
        <v>0</v>
      </c>
      <c r="AF45" s="3">
        <f>COUNTIF(B45:AD45,"×")</f>
        <v>0</v>
      </c>
      <c r="AG45" s="3">
        <f>COUNTIF(C10:AD10,7)+COUNTIF(C10:AD10,1)</f>
        <v>8</v>
      </c>
      <c r="AH45" s="3" t="str">
        <f>IF(AE45&gt;=AG45,"○","×")</f>
        <v>×</v>
      </c>
    </row>
    <row r="46" spans="2:36" ht="27" customHeight="1"/>
    <row r="47" spans="2:36" ht="18.75" customHeight="1">
      <c r="B47" s="3" t="s">
        <v>1</v>
      </c>
      <c r="C47" s="34">
        <f>$AB$4+IF(WEEKDAY($AB$4,16)=1,0,8-WEEKDAY($AB$4,16))+C49</f>
        <v>46032</v>
      </c>
      <c r="D47" s="34">
        <f t="shared" ref="D47:AD47" si="16">$AB$4+IF(WEEKDAY($AB$4,16)=1,0,8-WEEKDAY($AB$4,16))+D49</f>
        <v>46033</v>
      </c>
      <c r="E47" s="34">
        <f t="shared" si="16"/>
        <v>46034</v>
      </c>
      <c r="F47" s="34">
        <f t="shared" si="16"/>
        <v>46035</v>
      </c>
      <c r="G47" s="34">
        <f t="shared" si="16"/>
        <v>46036</v>
      </c>
      <c r="H47" s="34">
        <f t="shared" si="16"/>
        <v>46037</v>
      </c>
      <c r="I47" s="34">
        <f t="shared" si="16"/>
        <v>46038</v>
      </c>
      <c r="J47" s="34">
        <f t="shared" si="16"/>
        <v>46039</v>
      </c>
      <c r="K47" s="34">
        <f t="shared" si="16"/>
        <v>46040</v>
      </c>
      <c r="L47" s="34">
        <f t="shared" si="16"/>
        <v>46041</v>
      </c>
      <c r="M47" s="34">
        <f t="shared" si="16"/>
        <v>46042</v>
      </c>
      <c r="N47" s="34">
        <f t="shared" si="16"/>
        <v>46043</v>
      </c>
      <c r="O47" s="34">
        <f t="shared" si="16"/>
        <v>46044</v>
      </c>
      <c r="P47" s="34">
        <f t="shared" si="16"/>
        <v>46045</v>
      </c>
      <c r="Q47" s="34">
        <f t="shared" si="16"/>
        <v>46046</v>
      </c>
      <c r="R47" s="34">
        <f t="shared" si="16"/>
        <v>46047</v>
      </c>
      <c r="S47" s="34">
        <f t="shared" si="16"/>
        <v>46048</v>
      </c>
      <c r="T47" s="34">
        <f t="shared" si="16"/>
        <v>46049</v>
      </c>
      <c r="U47" s="34">
        <f t="shared" si="16"/>
        <v>46050</v>
      </c>
      <c r="V47" s="34">
        <f t="shared" si="16"/>
        <v>46051</v>
      </c>
      <c r="W47" s="34">
        <f t="shared" si="16"/>
        <v>46052</v>
      </c>
      <c r="X47" s="34">
        <f t="shared" si="16"/>
        <v>46053</v>
      </c>
      <c r="Y47" s="34">
        <f t="shared" si="16"/>
        <v>46054</v>
      </c>
      <c r="Z47" s="34">
        <f t="shared" si="16"/>
        <v>46055</v>
      </c>
      <c r="AA47" s="34">
        <f t="shared" si="16"/>
        <v>46056</v>
      </c>
      <c r="AB47" s="34">
        <f t="shared" si="16"/>
        <v>46057</v>
      </c>
      <c r="AC47" s="34">
        <f t="shared" si="16"/>
        <v>46058</v>
      </c>
      <c r="AD47" s="34">
        <f t="shared" si="16"/>
        <v>46059</v>
      </c>
      <c r="AE47" s="54" t="s">
        <v>10</v>
      </c>
      <c r="AF47" s="76" t="s">
        <v>31</v>
      </c>
      <c r="AG47" s="76" t="s">
        <v>70</v>
      </c>
      <c r="AH47" s="76" t="s">
        <v>71</v>
      </c>
      <c r="AJ47" s="16"/>
    </row>
    <row r="48" spans="2:36" ht="18" customHeight="1">
      <c r="B48" s="3" t="s">
        <v>2</v>
      </c>
      <c r="C48" s="13">
        <f>$AB$4+IF(WEEKDAY($AB$4,16)=1,0,8-WEEKDAY($AB$4,16))+C49</f>
        <v>46032</v>
      </c>
      <c r="D48" s="13">
        <f t="shared" ref="D48:AD48" si="17">$AB$4+IF(WEEKDAY($AB$4,16)=1,0,8-WEEKDAY($AB$4,16))+D49</f>
        <v>46033</v>
      </c>
      <c r="E48" s="13">
        <f t="shared" si="17"/>
        <v>46034</v>
      </c>
      <c r="F48" s="13">
        <f t="shared" si="17"/>
        <v>46035</v>
      </c>
      <c r="G48" s="13">
        <f t="shared" si="17"/>
        <v>46036</v>
      </c>
      <c r="H48" s="13">
        <f t="shared" si="17"/>
        <v>46037</v>
      </c>
      <c r="I48" s="13">
        <f t="shared" si="17"/>
        <v>46038</v>
      </c>
      <c r="J48" s="13">
        <f t="shared" si="17"/>
        <v>46039</v>
      </c>
      <c r="K48" s="13">
        <f t="shared" si="17"/>
        <v>46040</v>
      </c>
      <c r="L48" s="13">
        <f t="shared" si="17"/>
        <v>46041</v>
      </c>
      <c r="M48" s="13">
        <f t="shared" si="17"/>
        <v>46042</v>
      </c>
      <c r="N48" s="13">
        <f t="shared" si="17"/>
        <v>46043</v>
      </c>
      <c r="O48" s="13">
        <f t="shared" si="17"/>
        <v>46044</v>
      </c>
      <c r="P48" s="13">
        <f t="shared" si="17"/>
        <v>46045</v>
      </c>
      <c r="Q48" s="13">
        <f t="shared" si="17"/>
        <v>46046</v>
      </c>
      <c r="R48" s="13">
        <f t="shared" si="17"/>
        <v>46047</v>
      </c>
      <c r="S48" s="13">
        <f t="shared" si="17"/>
        <v>46048</v>
      </c>
      <c r="T48" s="13">
        <f t="shared" si="17"/>
        <v>46049</v>
      </c>
      <c r="U48" s="13">
        <f t="shared" si="17"/>
        <v>46050</v>
      </c>
      <c r="V48" s="13">
        <f t="shared" si="17"/>
        <v>46051</v>
      </c>
      <c r="W48" s="13">
        <f t="shared" si="17"/>
        <v>46052</v>
      </c>
      <c r="X48" s="13">
        <f t="shared" si="17"/>
        <v>46053</v>
      </c>
      <c r="Y48" s="13">
        <f t="shared" si="17"/>
        <v>46054</v>
      </c>
      <c r="Z48" s="13">
        <f t="shared" si="17"/>
        <v>46055</v>
      </c>
      <c r="AA48" s="13">
        <f t="shared" si="17"/>
        <v>46056</v>
      </c>
      <c r="AB48" s="13">
        <f t="shared" si="17"/>
        <v>46057</v>
      </c>
      <c r="AC48" s="13">
        <f t="shared" si="17"/>
        <v>46058</v>
      </c>
      <c r="AD48" s="13">
        <f t="shared" si="17"/>
        <v>46059</v>
      </c>
      <c r="AE48" s="55"/>
      <c r="AF48" s="76"/>
      <c r="AG48" s="76"/>
      <c r="AH48" s="76"/>
    </row>
    <row r="49" spans="2:36" ht="27" hidden="1" customHeight="1">
      <c r="B49" s="3"/>
      <c r="C49" s="15">
        <v>84</v>
      </c>
      <c r="D49" s="15">
        <v>85</v>
      </c>
      <c r="E49" s="15">
        <v>86</v>
      </c>
      <c r="F49" s="15">
        <v>87</v>
      </c>
      <c r="G49" s="15">
        <v>88</v>
      </c>
      <c r="H49" s="15">
        <v>89</v>
      </c>
      <c r="I49" s="15">
        <v>90</v>
      </c>
      <c r="J49" s="15">
        <v>91</v>
      </c>
      <c r="K49" s="15">
        <v>92</v>
      </c>
      <c r="L49" s="15">
        <v>93</v>
      </c>
      <c r="M49" s="15">
        <v>94</v>
      </c>
      <c r="N49" s="15">
        <v>95</v>
      </c>
      <c r="O49" s="15">
        <v>96</v>
      </c>
      <c r="P49" s="15">
        <v>97</v>
      </c>
      <c r="Q49" s="15">
        <v>98</v>
      </c>
      <c r="R49" s="15">
        <v>99</v>
      </c>
      <c r="S49" s="15">
        <v>100</v>
      </c>
      <c r="T49" s="15">
        <v>101</v>
      </c>
      <c r="U49" s="15">
        <v>102</v>
      </c>
      <c r="V49" s="15">
        <v>103</v>
      </c>
      <c r="W49" s="15">
        <v>104</v>
      </c>
      <c r="X49" s="15">
        <v>105</v>
      </c>
      <c r="Y49" s="15">
        <v>106</v>
      </c>
      <c r="Z49" s="15">
        <v>107</v>
      </c>
      <c r="AA49" s="15">
        <v>108</v>
      </c>
      <c r="AB49" s="15">
        <v>109</v>
      </c>
      <c r="AC49" s="15">
        <v>110</v>
      </c>
      <c r="AD49" s="15">
        <v>111</v>
      </c>
      <c r="AE49" s="55"/>
      <c r="AF49" s="76"/>
      <c r="AG49" s="76"/>
      <c r="AH49" s="76"/>
      <c r="AI49" s="10"/>
    </row>
    <row r="50" spans="2:36" ht="27" hidden="1" customHeight="1">
      <c r="B50" s="3"/>
      <c r="C50" s="15">
        <f>WEEKDAY(C8)</f>
        <v>7</v>
      </c>
      <c r="D50" s="15">
        <f t="shared" ref="D50:AD50" si="18">WEEKDAY(D8)</f>
        <v>1</v>
      </c>
      <c r="E50" s="15">
        <f t="shared" si="18"/>
        <v>2</v>
      </c>
      <c r="F50" s="15">
        <f t="shared" si="18"/>
        <v>3</v>
      </c>
      <c r="G50" s="15">
        <f t="shared" si="18"/>
        <v>4</v>
      </c>
      <c r="H50" s="15">
        <f t="shared" si="18"/>
        <v>5</v>
      </c>
      <c r="I50" s="15">
        <f t="shared" si="18"/>
        <v>6</v>
      </c>
      <c r="J50" s="15">
        <f t="shared" si="18"/>
        <v>7</v>
      </c>
      <c r="K50" s="15">
        <f t="shared" si="18"/>
        <v>1</v>
      </c>
      <c r="L50" s="15">
        <f t="shared" si="18"/>
        <v>2</v>
      </c>
      <c r="M50" s="15">
        <f t="shared" si="18"/>
        <v>3</v>
      </c>
      <c r="N50" s="15">
        <f t="shared" si="18"/>
        <v>4</v>
      </c>
      <c r="O50" s="15">
        <f t="shared" si="18"/>
        <v>5</v>
      </c>
      <c r="P50" s="15">
        <f t="shared" si="18"/>
        <v>6</v>
      </c>
      <c r="Q50" s="15">
        <f t="shared" si="18"/>
        <v>7</v>
      </c>
      <c r="R50" s="15">
        <f t="shared" si="18"/>
        <v>1</v>
      </c>
      <c r="S50" s="15">
        <f t="shared" si="18"/>
        <v>2</v>
      </c>
      <c r="T50" s="15">
        <f t="shared" si="18"/>
        <v>3</v>
      </c>
      <c r="U50" s="15">
        <f t="shared" si="18"/>
        <v>4</v>
      </c>
      <c r="V50" s="15">
        <f t="shared" si="18"/>
        <v>5</v>
      </c>
      <c r="W50" s="15">
        <f t="shared" si="18"/>
        <v>6</v>
      </c>
      <c r="X50" s="15">
        <f t="shared" si="18"/>
        <v>7</v>
      </c>
      <c r="Y50" s="15">
        <f t="shared" si="18"/>
        <v>1</v>
      </c>
      <c r="Z50" s="15">
        <f t="shared" si="18"/>
        <v>2</v>
      </c>
      <c r="AA50" s="15">
        <f t="shared" si="18"/>
        <v>3</v>
      </c>
      <c r="AB50" s="15">
        <f t="shared" si="18"/>
        <v>4</v>
      </c>
      <c r="AC50" s="15">
        <f t="shared" si="18"/>
        <v>5</v>
      </c>
      <c r="AD50" s="15">
        <f t="shared" si="18"/>
        <v>6</v>
      </c>
      <c r="AE50" s="55"/>
      <c r="AF50" s="76"/>
      <c r="AG50" s="76"/>
      <c r="AH50" s="76"/>
      <c r="AI50" s="10"/>
    </row>
    <row r="51" spans="2:36">
      <c r="B51" s="3" t="s">
        <v>3</v>
      </c>
      <c r="C51" s="14">
        <f t="shared" ref="C51:AD51" si="19">C48</f>
        <v>46032</v>
      </c>
      <c r="D51" s="14">
        <f t="shared" si="19"/>
        <v>46033</v>
      </c>
      <c r="E51" s="14">
        <f t="shared" si="19"/>
        <v>46034</v>
      </c>
      <c r="F51" s="14">
        <f t="shared" si="19"/>
        <v>46035</v>
      </c>
      <c r="G51" s="14">
        <f t="shared" si="19"/>
        <v>46036</v>
      </c>
      <c r="H51" s="14">
        <f t="shared" si="19"/>
        <v>46037</v>
      </c>
      <c r="I51" s="14">
        <f t="shared" si="19"/>
        <v>46038</v>
      </c>
      <c r="J51" s="14">
        <f t="shared" si="19"/>
        <v>46039</v>
      </c>
      <c r="K51" s="14">
        <f t="shared" si="19"/>
        <v>46040</v>
      </c>
      <c r="L51" s="14">
        <f t="shared" si="19"/>
        <v>46041</v>
      </c>
      <c r="M51" s="14">
        <f t="shared" si="19"/>
        <v>46042</v>
      </c>
      <c r="N51" s="14">
        <f t="shared" si="19"/>
        <v>46043</v>
      </c>
      <c r="O51" s="14">
        <f t="shared" si="19"/>
        <v>46044</v>
      </c>
      <c r="P51" s="14">
        <f t="shared" si="19"/>
        <v>46045</v>
      </c>
      <c r="Q51" s="14">
        <f t="shared" si="19"/>
        <v>46046</v>
      </c>
      <c r="R51" s="14">
        <f t="shared" si="19"/>
        <v>46047</v>
      </c>
      <c r="S51" s="14">
        <f t="shared" si="19"/>
        <v>46048</v>
      </c>
      <c r="T51" s="14">
        <f t="shared" si="19"/>
        <v>46049</v>
      </c>
      <c r="U51" s="14">
        <f t="shared" si="19"/>
        <v>46050</v>
      </c>
      <c r="V51" s="14">
        <f t="shared" si="19"/>
        <v>46051</v>
      </c>
      <c r="W51" s="14">
        <f t="shared" si="19"/>
        <v>46052</v>
      </c>
      <c r="X51" s="14">
        <f t="shared" si="19"/>
        <v>46053</v>
      </c>
      <c r="Y51" s="14">
        <f t="shared" si="19"/>
        <v>46054</v>
      </c>
      <c r="Z51" s="14">
        <f t="shared" si="19"/>
        <v>46055</v>
      </c>
      <c r="AA51" s="14">
        <f t="shared" si="19"/>
        <v>46056</v>
      </c>
      <c r="AB51" s="14">
        <f t="shared" si="19"/>
        <v>46057</v>
      </c>
      <c r="AC51" s="14">
        <f t="shared" si="19"/>
        <v>46058</v>
      </c>
      <c r="AD51" s="14">
        <f t="shared" si="19"/>
        <v>46059</v>
      </c>
      <c r="AE51" s="55"/>
      <c r="AF51" s="76"/>
      <c r="AG51" s="76"/>
      <c r="AH51" s="76"/>
      <c r="AI51" s="10"/>
    </row>
    <row r="52" spans="2:36" ht="27" customHeight="1">
      <c r="B52" s="54" t="s">
        <v>8</v>
      </c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6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5"/>
      <c r="AF52" s="76"/>
      <c r="AG52" s="76"/>
      <c r="AH52" s="76"/>
    </row>
    <row r="53" spans="2:36" ht="27" customHeight="1">
      <c r="B53" s="55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65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5"/>
      <c r="AF53" s="76"/>
      <c r="AG53" s="76"/>
      <c r="AH53" s="76"/>
    </row>
    <row r="54" spans="2:36" ht="27" customHeight="1">
      <c r="B54" s="55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65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5"/>
      <c r="AF54" s="76"/>
      <c r="AG54" s="76"/>
      <c r="AH54" s="76"/>
    </row>
    <row r="55" spans="2:36">
      <c r="B55" s="3" t="s">
        <v>9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>
        <f>COUNTIF(C55:AD55,"○")</f>
        <v>0</v>
      </c>
      <c r="AF55" s="3">
        <f>COUNTIF(B55:AD55,"×")</f>
        <v>0</v>
      </c>
      <c r="AG55" s="3">
        <f>COUNTIF(C10:AD10,7)+COUNTIF(C10:AD10,1)</f>
        <v>8</v>
      </c>
      <c r="AH55" s="3" t="str">
        <f>IF(AE55&gt;=AG55,"○","×")</f>
        <v>×</v>
      </c>
      <c r="AI55" s="16"/>
    </row>
    <row r="56" spans="2:36" ht="27" customHeight="1"/>
    <row r="57" spans="2:36" ht="18.75" customHeight="1">
      <c r="B57" s="3" t="s">
        <v>1</v>
      </c>
      <c r="C57" s="34">
        <f>$AB$4+IF(WEEKDAY($AB$4,16)=1,0,8-WEEKDAY($AB$4,16))+C59</f>
        <v>46060</v>
      </c>
      <c r="D57" s="34">
        <f t="shared" ref="D57:AD57" si="20">$AB$4+IF(WEEKDAY($AB$4,16)=1,0,8-WEEKDAY($AB$4,16))+D59</f>
        <v>46061</v>
      </c>
      <c r="E57" s="34">
        <f t="shared" si="20"/>
        <v>46062</v>
      </c>
      <c r="F57" s="34">
        <f t="shared" si="20"/>
        <v>46063</v>
      </c>
      <c r="G57" s="34">
        <f t="shared" si="20"/>
        <v>46064</v>
      </c>
      <c r="H57" s="34">
        <f t="shared" si="20"/>
        <v>46065</v>
      </c>
      <c r="I57" s="34">
        <f t="shared" si="20"/>
        <v>46066</v>
      </c>
      <c r="J57" s="34">
        <f t="shared" si="20"/>
        <v>46067</v>
      </c>
      <c r="K57" s="34">
        <f t="shared" si="20"/>
        <v>46068</v>
      </c>
      <c r="L57" s="34">
        <f t="shared" si="20"/>
        <v>46069</v>
      </c>
      <c r="M57" s="34">
        <f t="shared" si="20"/>
        <v>46070</v>
      </c>
      <c r="N57" s="34">
        <f t="shared" si="20"/>
        <v>46071</v>
      </c>
      <c r="O57" s="34">
        <f t="shared" si="20"/>
        <v>46072</v>
      </c>
      <c r="P57" s="34">
        <f t="shared" si="20"/>
        <v>46073</v>
      </c>
      <c r="Q57" s="34">
        <f t="shared" si="20"/>
        <v>46074</v>
      </c>
      <c r="R57" s="34">
        <f t="shared" si="20"/>
        <v>46075</v>
      </c>
      <c r="S57" s="34">
        <f t="shared" si="20"/>
        <v>46076</v>
      </c>
      <c r="T57" s="34">
        <f t="shared" si="20"/>
        <v>46077</v>
      </c>
      <c r="U57" s="34">
        <f t="shared" si="20"/>
        <v>46078</v>
      </c>
      <c r="V57" s="34">
        <f t="shared" si="20"/>
        <v>46079</v>
      </c>
      <c r="W57" s="34">
        <f t="shared" si="20"/>
        <v>46080</v>
      </c>
      <c r="X57" s="34">
        <f t="shared" si="20"/>
        <v>46081</v>
      </c>
      <c r="Y57" s="34">
        <f t="shared" si="20"/>
        <v>46082</v>
      </c>
      <c r="Z57" s="34">
        <f t="shared" si="20"/>
        <v>46083</v>
      </c>
      <c r="AA57" s="34">
        <f t="shared" si="20"/>
        <v>46084</v>
      </c>
      <c r="AB57" s="34">
        <f t="shared" si="20"/>
        <v>46085</v>
      </c>
      <c r="AC57" s="34">
        <f t="shared" si="20"/>
        <v>46086</v>
      </c>
      <c r="AD57" s="34">
        <f t="shared" si="20"/>
        <v>46087</v>
      </c>
      <c r="AE57" s="54" t="s">
        <v>10</v>
      </c>
      <c r="AF57" s="76" t="s">
        <v>31</v>
      </c>
      <c r="AG57" s="76" t="s">
        <v>70</v>
      </c>
      <c r="AH57" s="76" t="s">
        <v>71</v>
      </c>
      <c r="AJ57" s="16"/>
    </row>
    <row r="58" spans="2:36">
      <c r="B58" s="3" t="s">
        <v>2</v>
      </c>
      <c r="C58" s="13">
        <f>$AB$4+IF(WEEKDAY($AB$4,16)=1,0,8-WEEKDAY($AB$4,16))+C59</f>
        <v>46060</v>
      </c>
      <c r="D58" s="13">
        <f t="shared" ref="D58:AD58" si="21">$AB$4+IF(WEEKDAY($AB$4,16)=1,0,8-WEEKDAY($AB$4,16))+D59</f>
        <v>46061</v>
      </c>
      <c r="E58" s="13">
        <f t="shared" si="21"/>
        <v>46062</v>
      </c>
      <c r="F58" s="13">
        <f t="shared" si="21"/>
        <v>46063</v>
      </c>
      <c r="G58" s="13">
        <f t="shared" si="21"/>
        <v>46064</v>
      </c>
      <c r="H58" s="13">
        <f t="shared" si="21"/>
        <v>46065</v>
      </c>
      <c r="I58" s="13">
        <f t="shared" si="21"/>
        <v>46066</v>
      </c>
      <c r="J58" s="13">
        <f t="shared" si="21"/>
        <v>46067</v>
      </c>
      <c r="K58" s="13">
        <f t="shared" si="21"/>
        <v>46068</v>
      </c>
      <c r="L58" s="13">
        <f t="shared" si="21"/>
        <v>46069</v>
      </c>
      <c r="M58" s="13">
        <f t="shared" si="21"/>
        <v>46070</v>
      </c>
      <c r="N58" s="13">
        <f t="shared" si="21"/>
        <v>46071</v>
      </c>
      <c r="O58" s="13">
        <f t="shared" si="21"/>
        <v>46072</v>
      </c>
      <c r="P58" s="13">
        <f t="shared" si="21"/>
        <v>46073</v>
      </c>
      <c r="Q58" s="13">
        <f t="shared" si="21"/>
        <v>46074</v>
      </c>
      <c r="R58" s="13">
        <f t="shared" si="21"/>
        <v>46075</v>
      </c>
      <c r="S58" s="13">
        <f t="shared" si="21"/>
        <v>46076</v>
      </c>
      <c r="T58" s="13">
        <f t="shared" si="21"/>
        <v>46077</v>
      </c>
      <c r="U58" s="13">
        <f t="shared" si="21"/>
        <v>46078</v>
      </c>
      <c r="V58" s="13">
        <f t="shared" si="21"/>
        <v>46079</v>
      </c>
      <c r="W58" s="13">
        <f t="shared" si="21"/>
        <v>46080</v>
      </c>
      <c r="X58" s="13">
        <f t="shared" si="21"/>
        <v>46081</v>
      </c>
      <c r="Y58" s="13">
        <f t="shared" si="21"/>
        <v>46082</v>
      </c>
      <c r="Z58" s="13">
        <f t="shared" si="21"/>
        <v>46083</v>
      </c>
      <c r="AA58" s="13">
        <f t="shared" si="21"/>
        <v>46084</v>
      </c>
      <c r="AB58" s="13">
        <f t="shared" si="21"/>
        <v>46085</v>
      </c>
      <c r="AC58" s="13">
        <f t="shared" si="21"/>
        <v>46086</v>
      </c>
      <c r="AD58" s="13">
        <f t="shared" si="21"/>
        <v>46087</v>
      </c>
      <c r="AE58" s="55"/>
      <c r="AF58" s="76"/>
      <c r="AG58" s="76"/>
      <c r="AH58" s="76"/>
    </row>
    <row r="59" spans="2:36" ht="16.5" hidden="1" customHeight="1">
      <c r="B59" s="3"/>
      <c r="C59" s="15">
        <v>112</v>
      </c>
      <c r="D59" s="15">
        <v>113</v>
      </c>
      <c r="E59" s="15">
        <v>114</v>
      </c>
      <c r="F59" s="15">
        <v>115</v>
      </c>
      <c r="G59" s="15">
        <v>116</v>
      </c>
      <c r="H59" s="15">
        <v>117</v>
      </c>
      <c r="I59" s="15">
        <v>118</v>
      </c>
      <c r="J59" s="15">
        <v>119</v>
      </c>
      <c r="K59" s="15">
        <v>120</v>
      </c>
      <c r="L59" s="15">
        <v>121</v>
      </c>
      <c r="M59" s="15">
        <v>122</v>
      </c>
      <c r="N59" s="15">
        <v>123</v>
      </c>
      <c r="O59" s="15">
        <v>124</v>
      </c>
      <c r="P59" s="15">
        <v>125</v>
      </c>
      <c r="Q59" s="15">
        <v>126</v>
      </c>
      <c r="R59" s="15">
        <v>127</v>
      </c>
      <c r="S59" s="15">
        <v>128</v>
      </c>
      <c r="T59" s="15">
        <v>129</v>
      </c>
      <c r="U59" s="15">
        <v>130</v>
      </c>
      <c r="V59" s="15">
        <v>131</v>
      </c>
      <c r="W59" s="15">
        <v>132</v>
      </c>
      <c r="X59" s="15">
        <v>133</v>
      </c>
      <c r="Y59" s="15">
        <v>134</v>
      </c>
      <c r="Z59" s="15">
        <v>135</v>
      </c>
      <c r="AA59" s="15">
        <v>136</v>
      </c>
      <c r="AB59" s="15">
        <v>137</v>
      </c>
      <c r="AC59" s="15">
        <v>138</v>
      </c>
      <c r="AD59" s="15">
        <v>139</v>
      </c>
      <c r="AE59" s="55"/>
      <c r="AF59" s="76"/>
      <c r="AG59" s="76"/>
      <c r="AH59" s="76"/>
      <c r="AI59" s="10"/>
    </row>
    <row r="60" spans="2:36" ht="16.5" hidden="1" customHeight="1">
      <c r="B60" s="3"/>
      <c r="C60" s="15">
        <f>WEEKDAY(C8)</f>
        <v>7</v>
      </c>
      <c r="D60" s="15">
        <f t="shared" ref="D60:AD60" si="22">WEEKDAY(D8)</f>
        <v>1</v>
      </c>
      <c r="E60" s="15">
        <f t="shared" si="22"/>
        <v>2</v>
      </c>
      <c r="F60" s="15">
        <f t="shared" si="22"/>
        <v>3</v>
      </c>
      <c r="G60" s="15">
        <f t="shared" si="22"/>
        <v>4</v>
      </c>
      <c r="H60" s="15">
        <f t="shared" si="22"/>
        <v>5</v>
      </c>
      <c r="I60" s="15">
        <f t="shared" si="22"/>
        <v>6</v>
      </c>
      <c r="J60" s="15">
        <f t="shared" si="22"/>
        <v>7</v>
      </c>
      <c r="K60" s="15">
        <f t="shared" si="22"/>
        <v>1</v>
      </c>
      <c r="L60" s="15">
        <f t="shared" si="22"/>
        <v>2</v>
      </c>
      <c r="M60" s="15">
        <f t="shared" si="22"/>
        <v>3</v>
      </c>
      <c r="N60" s="15">
        <f t="shared" si="22"/>
        <v>4</v>
      </c>
      <c r="O60" s="15">
        <f t="shared" si="22"/>
        <v>5</v>
      </c>
      <c r="P60" s="15">
        <f t="shared" si="22"/>
        <v>6</v>
      </c>
      <c r="Q60" s="15">
        <f t="shared" si="22"/>
        <v>7</v>
      </c>
      <c r="R60" s="15">
        <f t="shared" si="22"/>
        <v>1</v>
      </c>
      <c r="S60" s="15">
        <f t="shared" si="22"/>
        <v>2</v>
      </c>
      <c r="T60" s="15">
        <f t="shared" si="22"/>
        <v>3</v>
      </c>
      <c r="U60" s="15">
        <f t="shared" si="22"/>
        <v>4</v>
      </c>
      <c r="V60" s="15">
        <f t="shared" si="22"/>
        <v>5</v>
      </c>
      <c r="W60" s="15">
        <f t="shared" si="22"/>
        <v>6</v>
      </c>
      <c r="X60" s="15">
        <f t="shared" si="22"/>
        <v>7</v>
      </c>
      <c r="Y60" s="15">
        <f t="shared" si="22"/>
        <v>1</v>
      </c>
      <c r="Z60" s="15">
        <f t="shared" si="22"/>
        <v>2</v>
      </c>
      <c r="AA60" s="15">
        <f t="shared" si="22"/>
        <v>3</v>
      </c>
      <c r="AB60" s="15">
        <f t="shared" si="22"/>
        <v>4</v>
      </c>
      <c r="AC60" s="15">
        <f t="shared" si="22"/>
        <v>5</v>
      </c>
      <c r="AD60" s="15">
        <f t="shared" si="22"/>
        <v>6</v>
      </c>
      <c r="AE60" s="55"/>
      <c r="AF60" s="76"/>
      <c r="AG60" s="76"/>
      <c r="AH60" s="76"/>
      <c r="AI60" s="10"/>
    </row>
    <row r="61" spans="2:36">
      <c r="B61" s="3" t="s">
        <v>3</v>
      </c>
      <c r="C61" s="14">
        <f t="shared" ref="C61:AD61" si="23">C58</f>
        <v>46060</v>
      </c>
      <c r="D61" s="14">
        <f t="shared" si="23"/>
        <v>46061</v>
      </c>
      <c r="E61" s="14">
        <f t="shared" si="23"/>
        <v>46062</v>
      </c>
      <c r="F61" s="14">
        <f t="shared" si="23"/>
        <v>46063</v>
      </c>
      <c r="G61" s="14">
        <f t="shared" si="23"/>
        <v>46064</v>
      </c>
      <c r="H61" s="14">
        <f t="shared" si="23"/>
        <v>46065</v>
      </c>
      <c r="I61" s="14">
        <f t="shared" si="23"/>
        <v>46066</v>
      </c>
      <c r="J61" s="14">
        <f t="shared" si="23"/>
        <v>46067</v>
      </c>
      <c r="K61" s="14">
        <f t="shared" si="23"/>
        <v>46068</v>
      </c>
      <c r="L61" s="14">
        <f t="shared" si="23"/>
        <v>46069</v>
      </c>
      <c r="M61" s="14">
        <f t="shared" si="23"/>
        <v>46070</v>
      </c>
      <c r="N61" s="14">
        <f t="shared" si="23"/>
        <v>46071</v>
      </c>
      <c r="O61" s="14">
        <f t="shared" si="23"/>
        <v>46072</v>
      </c>
      <c r="P61" s="14">
        <f t="shared" si="23"/>
        <v>46073</v>
      </c>
      <c r="Q61" s="14">
        <f t="shared" si="23"/>
        <v>46074</v>
      </c>
      <c r="R61" s="14">
        <f t="shared" si="23"/>
        <v>46075</v>
      </c>
      <c r="S61" s="14">
        <f t="shared" si="23"/>
        <v>46076</v>
      </c>
      <c r="T61" s="14">
        <f t="shared" si="23"/>
        <v>46077</v>
      </c>
      <c r="U61" s="14">
        <f t="shared" si="23"/>
        <v>46078</v>
      </c>
      <c r="V61" s="14">
        <f t="shared" si="23"/>
        <v>46079</v>
      </c>
      <c r="W61" s="14">
        <f t="shared" si="23"/>
        <v>46080</v>
      </c>
      <c r="X61" s="14">
        <f t="shared" si="23"/>
        <v>46081</v>
      </c>
      <c r="Y61" s="14">
        <f t="shared" si="23"/>
        <v>46082</v>
      </c>
      <c r="Z61" s="14">
        <f t="shared" si="23"/>
        <v>46083</v>
      </c>
      <c r="AA61" s="14">
        <f t="shared" si="23"/>
        <v>46084</v>
      </c>
      <c r="AB61" s="14">
        <f t="shared" si="23"/>
        <v>46085</v>
      </c>
      <c r="AC61" s="14">
        <f t="shared" si="23"/>
        <v>46086</v>
      </c>
      <c r="AD61" s="14">
        <f t="shared" si="23"/>
        <v>46087</v>
      </c>
      <c r="AE61" s="55"/>
      <c r="AF61" s="76"/>
      <c r="AG61" s="76"/>
      <c r="AH61" s="76"/>
      <c r="AI61" s="10"/>
    </row>
    <row r="62" spans="2:36" ht="27" customHeight="1">
      <c r="B62" s="54" t="s">
        <v>8</v>
      </c>
      <c r="C62" s="6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4"/>
      <c r="R62" s="60"/>
      <c r="S62" s="60"/>
      <c r="T62" s="60"/>
      <c r="U62" s="60"/>
      <c r="V62" s="60"/>
      <c r="W62" s="67"/>
      <c r="X62" s="60"/>
      <c r="Y62" s="60"/>
      <c r="Z62" s="60"/>
      <c r="AA62" s="60"/>
      <c r="AB62" s="60"/>
      <c r="AC62" s="60"/>
      <c r="AD62" s="60"/>
      <c r="AE62" s="55"/>
      <c r="AF62" s="76"/>
      <c r="AG62" s="76"/>
      <c r="AH62" s="76"/>
    </row>
    <row r="63" spans="2:36" ht="27" customHeight="1">
      <c r="B63" s="55"/>
      <c r="C63" s="65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65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5"/>
      <c r="AF63" s="76"/>
      <c r="AG63" s="76"/>
      <c r="AH63" s="76"/>
    </row>
    <row r="64" spans="2:36" ht="27" customHeight="1">
      <c r="B64" s="55"/>
      <c r="C64" s="65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65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5"/>
      <c r="AF64" s="76"/>
      <c r="AG64" s="76"/>
      <c r="AH64" s="76"/>
    </row>
    <row r="65" spans="2:36">
      <c r="B65" s="3" t="s">
        <v>9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>
        <f>COUNTIF(C65:AD65,"○")</f>
        <v>0</v>
      </c>
      <c r="AF65" s="3">
        <f>COUNTIF(B65:AD65,"×")</f>
        <v>0</v>
      </c>
      <c r="AG65" s="3">
        <f>COUNTIF(C10:AD10,7)+COUNTIF(C10:AD10,1)</f>
        <v>8</v>
      </c>
      <c r="AH65" s="3" t="str">
        <f>IF((AE65+AF65)&gt;=(AG65+AF65),"○","×")</f>
        <v>×</v>
      </c>
    </row>
    <row r="66" spans="2:36" ht="25.5" customHeight="1"/>
    <row r="67" spans="2:36" ht="25.5" customHeight="1">
      <c r="S67" s="89" t="s">
        <v>71</v>
      </c>
      <c r="T67" s="90"/>
      <c r="U67" s="90"/>
      <c r="V67" s="90"/>
      <c r="W67" s="91"/>
      <c r="X67" s="89" t="str">
        <f>IF(AND(AH15="○",AH25="○",AH35="○",AH45="○",AH55="○",AH65="○"),"達成","未達成")</f>
        <v>未達成</v>
      </c>
      <c r="Y67" s="90"/>
      <c r="Z67" s="90"/>
      <c r="AA67" s="91"/>
      <c r="AB67" s="92"/>
      <c r="AC67" s="93"/>
      <c r="AD67" s="94"/>
      <c r="AG67" s="16"/>
    </row>
    <row r="68" spans="2:36" ht="25.5" customHeight="1">
      <c r="S68" s="86" t="s">
        <v>22</v>
      </c>
      <c r="T68" s="87"/>
      <c r="U68" s="87"/>
      <c r="V68" s="87"/>
      <c r="W68" s="88"/>
      <c r="X68" s="86">
        <f>AE15+AE25+AE35+AE45+AE55+AE65</f>
        <v>0</v>
      </c>
      <c r="Y68" s="87"/>
      <c r="Z68" s="87"/>
      <c r="AA68" s="88"/>
      <c r="AB68" s="86" t="s">
        <v>21</v>
      </c>
      <c r="AC68" s="87"/>
      <c r="AD68" s="88"/>
      <c r="AG68" s="16"/>
    </row>
    <row r="69" spans="2:36" ht="25.5" customHeight="1">
      <c r="S69" s="11"/>
      <c r="AG69" s="16"/>
      <c r="AJ69" t="s">
        <v>72</v>
      </c>
    </row>
    <row r="70" spans="2:36" ht="25.5" customHeight="1">
      <c r="U70" s="86" t="s">
        <v>17</v>
      </c>
      <c r="V70" s="87"/>
      <c r="W70" s="87"/>
      <c r="X70" s="87"/>
      <c r="Y70" s="88"/>
      <c r="Z70" s="70" t="str">
        <f>IF(X67="達成",AJ69,AJ70)</f>
        <v>補正無</v>
      </c>
      <c r="AA70" s="71"/>
      <c r="AB70" s="71"/>
      <c r="AC70" s="71"/>
      <c r="AD70" s="72"/>
      <c r="AG70" s="16"/>
      <c r="AJ70" t="s">
        <v>73</v>
      </c>
    </row>
    <row r="71" spans="2:36">
      <c r="AG71" s="16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7"/>
      <c r="Q74" s="7"/>
      <c r="R74" s="7"/>
      <c r="S74" s="7"/>
      <c r="T74" s="7"/>
      <c r="U74" s="7"/>
      <c r="V74" s="7"/>
      <c r="W74" s="7"/>
      <c r="X74" s="7"/>
    </row>
    <row r="75" spans="2:36" ht="19.5">
      <c r="P75" s="7"/>
      <c r="Q75" s="7"/>
      <c r="R75" s="7"/>
      <c r="S75" s="7"/>
      <c r="T75" s="8"/>
      <c r="U75" s="8"/>
      <c r="V75" s="8"/>
      <c r="W75" s="7"/>
      <c r="X75" s="7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7</v>
      </c>
      <c r="G76">
        <f t="shared" si="24"/>
        <v>1</v>
      </c>
      <c r="H76">
        <f t="shared" si="24"/>
        <v>2</v>
      </c>
      <c r="I76">
        <f t="shared" si="24"/>
        <v>3</v>
      </c>
      <c r="J76">
        <f t="shared" si="24"/>
        <v>4</v>
      </c>
      <c r="K76">
        <f t="shared" si="24"/>
        <v>5</v>
      </c>
      <c r="L76">
        <f t="shared" si="24"/>
        <v>6</v>
      </c>
      <c r="M76">
        <f t="shared" si="24"/>
        <v>7</v>
      </c>
      <c r="N76">
        <f t="shared" si="24"/>
        <v>1</v>
      </c>
      <c r="O76">
        <f t="shared" si="24"/>
        <v>2</v>
      </c>
      <c r="P76">
        <f t="shared" si="24"/>
        <v>3</v>
      </c>
      <c r="Q76">
        <f t="shared" si="24"/>
        <v>4</v>
      </c>
      <c r="R76">
        <f t="shared" si="24"/>
        <v>5</v>
      </c>
      <c r="S76">
        <f t="shared" si="24"/>
        <v>6</v>
      </c>
      <c r="T76">
        <f t="shared" si="24"/>
        <v>7</v>
      </c>
      <c r="U76">
        <f t="shared" si="24"/>
        <v>1</v>
      </c>
      <c r="V76">
        <f t="shared" si="24"/>
        <v>2</v>
      </c>
      <c r="W76">
        <f t="shared" si="24"/>
        <v>3</v>
      </c>
      <c r="X76">
        <f t="shared" si="24"/>
        <v>4</v>
      </c>
      <c r="Y76">
        <f t="shared" si="24"/>
        <v>5</v>
      </c>
      <c r="Z76">
        <f t="shared" si="24"/>
        <v>6</v>
      </c>
      <c r="AA76">
        <f t="shared" si="24"/>
        <v>7</v>
      </c>
      <c r="AB76">
        <f t="shared" si="24"/>
        <v>1</v>
      </c>
      <c r="AC76">
        <f t="shared" si="24"/>
        <v>2</v>
      </c>
      <c r="AD76">
        <f t="shared" si="24"/>
        <v>3</v>
      </c>
      <c r="AE76">
        <f>COUNTIF(C76:AD76,7)+COUNTIF(C76:AD76,1)</f>
        <v>8</v>
      </c>
    </row>
    <row r="77" spans="2:36">
      <c r="C77">
        <f t="shared" ref="C77:AD77" si="25">WEEKDAY(C18)</f>
        <v>7</v>
      </c>
      <c r="D77">
        <f t="shared" si="25"/>
        <v>1</v>
      </c>
      <c r="E77">
        <f t="shared" si="25"/>
        <v>2</v>
      </c>
      <c r="F77">
        <f t="shared" si="25"/>
        <v>3</v>
      </c>
      <c r="G77">
        <f t="shared" si="25"/>
        <v>4</v>
      </c>
      <c r="H77">
        <f t="shared" si="25"/>
        <v>5</v>
      </c>
      <c r="I77">
        <f t="shared" si="25"/>
        <v>6</v>
      </c>
      <c r="J77">
        <f t="shared" si="25"/>
        <v>7</v>
      </c>
      <c r="K77">
        <f t="shared" si="25"/>
        <v>1</v>
      </c>
      <c r="L77">
        <f t="shared" si="25"/>
        <v>2</v>
      </c>
      <c r="M77">
        <f t="shared" si="25"/>
        <v>3</v>
      </c>
      <c r="N77">
        <f t="shared" si="25"/>
        <v>4</v>
      </c>
      <c r="O77">
        <f t="shared" si="25"/>
        <v>5</v>
      </c>
      <c r="P77">
        <f t="shared" si="25"/>
        <v>6</v>
      </c>
      <c r="Q77">
        <f t="shared" si="25"/>
        <v>7</v>
      </c>
      <c r="R77">
        <f t="shared" si="25"/>
        <v>1</v>
      </c>
      <c r="S77">
        <f t="shared" si="25"/>
        <v>2</v>
      </c>
      <c r="T77">
        <f t="shared" si="25"/>
        <v>3</v>
      </c>
      <c r="U77">
        <f t="shared" si="25"/>
        <v>4</v>
      </c>
      <c r="V77">
        <f t="shared" si="25"/>
        <v>5</v>
      </c>
      <c r="W77">
        <f t="shared" si="25"/>
        <v>6</v>
      </c>
      <c r="X77">
        <f t="shared" si="25"/>
        <v>7</v>
      </c>
      <c r="Y77">
        <f t="shared" si="25"/>
        <v>1</v>
      </c>
      <c r="Z77">
        <f t="shared" si="25"/>
        <v>2</v>
      </c>
      <c r="AA77">
        <f t="shared" si="25"/>
        <v>3</v>
      </c>
      <c r="AB77">
        <f t="shared" si="25"/>
        <v>4</v>
      </c>
      <c r="AC77">
        <f t="shared" si="25"/>
        <v>5</v>
      </c>
      <c r="AD77">
        <f t="shared" si="25"/>
        <v>6</v>
      </c>
      <c r="AE77">
        <f>COUNTIF(C77:AD77,7)+COUNTIF(C77:AD77,1)</f>
        <v>8</v>
      </c>
    </row>
  </sheetData>
  <mergeCells count="208"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</mergeCells>
  <phoneticPr fontId="1"/>
  <conditionalFormatting sqref="C11:AD14">
    <cfRule type="expression" dxfId="35" priority="11">
      <formula>C$15="×"</formula>
    </cfRule>
    <cfRule type="expression" dxfId="34" priority="12">
      <formula>C$15="○"</formula>
    </cfRule>
  </conditionalFormatting>
  <conditionalFormatting sqref="C21:AD24">
    <cfRule type="expression" dxfId="33" priority="9">
      <formula>C$25="×"</formula>
    </cfRule>
    <cfRule type="expression" dxfId="32" priority="10">
      <formula>C$25="○"</formula>
    </cfRule>
  </conditionalFormatting>
  <conditionalFormatting sqref="C31:AD34">
    <cfRule type="expression" dxfId="31" priority="7">
      <formula>C$35="×"</formula>
    </cfRule>
    <cfRule type="expression" dxfId="30" priority="8">
      <formula>C$35="○"</formula>
    </cfRule>
  </conditionalFormatting>
  <conditionalFormatting sqref="C41:AD44">
    <cfRule type="expression" dxfId="29" priority="5">
      <formula>C$45="×"</formula>
    </cfRule>
    <cfRule type="expression" dxfId="28" priority="6">
      <formula>C$45="○"</formula>
    </cfRule>
  </conditionalFormatting>
  <conditionalFormatting sqref="C51:AD54">
    <cfRule type="expression" dxfId="27" priority="3">
      <formula>C$55="×"</formula>
    </cfRule>
    <cfRule type="expression" dxfId="26" priority="4">
      <formula>C$55="○"</formula>
    </cfRule>
  </conditionalFormatting>
  <conditionalFormatting sqref="C61:AD64">
    <cfRule type="expression" dxfId="25" priority="1">
      <formula>C$65="×"</formula>
    </cfRule>
    <cfRule type="expression" dxfId="24" priority="2">
      <formula>C$65="○"</formula>
    </cfRule>
  </conditionalFormatting>
  <dataValidations count="1">
    <dataValidation type="list" allowBlank="1" showInputMessage="1" showErrorMessage="1" sqref="Z70" xr:uid="{C26798D0-A4CC-47CC-8EA8-BFD3D62DEA73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EA38-D84A-459F-AB3D-C2FA36CE65C9}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AB4" sqref="AB4:AC4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4"/>
    </row>
    <row r="2" spans="1:38" ht="25.5">
      <c r="B2" s="6" t="s">
        <v>74</v>
      </c>
      <c r="AB2" s="12" t="s">
        <v>68</v>
      </c>
      <c r="AC2" s="12"/>
    </row>
    <row r="3" spans="1:38">
      <c r="AB3" s="95" t="s">
        <v>69</v>
      </c>
      <c r="AC3" s="96"/>
      <c r="AK3" s="10"/>
      <c r="AL3" s="10"/>
    </row>
    <row r="4" spans="1:38" ht="24">
      <c r="B4" s="5" t="s">
        <v>11</v>
      </c>
      <c r="D4" s="9" t="s">
        <v>24</v>
      </c>
      <c r="AB4" s="97">
        <v>45943</v>
      </c>
      <c r="AC4" s="98"/>
      <c r="AD4" s="33"/>
    </row>
    <row r="5" spans="1:38" ht="24">
      <c r="B5" s="5" t="s">
        <v>12</v>
      </c>
      <c r="D5" s="9" t="s">
        <v>25</v>
      </c>
      <c r="AI5" t="s">
        <v>39</v>
      </c>
    </row>
    <row r="6" spans="1:38" ht="21.75" customHeight="1"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I6" t="s">
        <v>40</v>
      </c>
    </row>
    <row r="7" spans="1:38" ht="18.75" customHeight="1">
      <c r="B7" s="3" t="s">
        <v>1</v>
      </c>
      <c r="C7" s="34">
        <f t="shared" ref="C7:AC7" si="0">$AB$4+IF(WEEKDAY($AB$4,2)=1,0,8-WEEKDAY($AB$4,2))+C9</f>
        <v>45915</v>
      </c>
      <c r="D7" s="34">
        <f t="shared" si="0"/>
        <v>45916</v>
      </c>
      <c r="E7" s="34">
        <f t="shared" si="0"/>
        <v>45917</v>
      </c>
      <c r="F7" s="34">
        <f t="shared" si="0"/>
        <v>45918</v>
      </c>
      <c r="G7" s="34">
        <f t="shared" si="0"/>
        <v>45919</v>
      </c>
      <c r="H7" s="34">
        <f t="shared" si="0"/>
        <v>45920</v>
      </c>
      <c r="I7" s="34">
        <f t="shared" si="0"/>
        <v>45921</v>
      </c>
      <c r="J7" s="34">
        <f t="shared" si="0"/>
        <v>45922</v>
      </c>
      <c r="K7" s="34">
        <f t="shared" si="0"/>
        <v>45923</v>
      </c>
      <c r="L7" s="34">
        <f t="shared" si="0"/>
        <v>45924</v>
      </c>
      <c r="M7" s="34">
        <f t="shared" si="0"/>
        <v>45925</v>
      </c>
      <c r="N7" s="34">
        <f t="shared" si="0"/>
        <v>45926</v>
      </c>
      <c r="O7" s="34">
        <f t="shared" si="0"/>
        <v>45927</v>
      </c>
      <c r="P7" s="34">
        <f t="shared" si="0"/>
        <v>45928</v>
      </c>
      <c r="Q7" s="34">
        <f t="shared" si="0"/>
        <v>45929</v>
      </c>
      <c r="R7" s="34">
        <f t="shared" si="0"/>
        <v>45930</v>
      </c>
      <c r="S7" s="34">
        <f t="shared" si="0"/>
        <v>45931</v>
      </c>
      <c r="T7" s="34">
        <f t="shared" si="0"/>
        <v>45932</v>
      </c>
      <c r="U7" s="34">
        <f t="shared" si="0"/>
        <v>45933</v>
      </c>
      <c r="V7" s="34">
        <f t="shared" si="0"/>
        <v>45934</v>
      </c>
      <c r="W7" s="34">
        <f t="shared" si="0"/>
        <v>45935</v>
      </c>
      <c r="X7" s="34">
        <f t="shared" si="0"/>
        <v>45936</v>
      </c>
      <c r="Y7" s="34">
        <f t="shared" si="0"/>
        <v>45937</v>
      </c>
      <c r="Z7" s="34">
        <f t="shared" si="0"/>
        <v>45938</v>
      </c>
      <c r="AA7" s="34">
        <f t="shared" si="0"/>
        <v>45939</v>
      </c>
      <c r="AB7" s="34">
        <f t="shared" si="0"/>
        <v>45940</v>
      </c>
      <c r="AC7" s="34">
        <f t="shared" si="0"/>
        <v>45941</v>
      </c>
      <c r="AD7" s="34">
        <f>$AB$4+IF(WEEKDAY($AB$4,2)=1,0,8-WEEKDAY($AB$4,2))+AD9</f>
        <v>45942</v>
      </c>
      <c r="AE7" s="54" t="s">
        <v>29</v>
      </c>
      <c r="AF7" s="76" t="s">
        <v>31</v>
      </c>
      <c r="AG7" s="76" t="s">
        <v>70</v>
      </c>
      <c r="AH7" s="76" t="s">
        <v>71</v>
      </c>
      <c r="AI7" s="10"/>
      <c r="AJ7" s="16"/>
    </row>
    <row r="8" spans="1:38" ht="17.25" customHeight="1">
      <c r="B8" s="3" t="s">
        <v>2</v>
      </c>
      <c r="C8" s="13">
        <f t="shared" ref="C8:AC8" si="1">$AB$4+IF(WEEKDAY($AB$4,2)=1,0,8-WEEKDAY($AB$4,2))+C9</f>
        <v>45915</v>
      </c>
      <c r="D8" s="13">
        <f t="shared" si="1"/>
        <v>45916</v>
      </c>
      <c r="E8" s="13">
        <f t="shared" si="1"/>
        <v>45917</v>
      </c>
      <c r="F8" s="13">
        <f t="shared" si="1"/>
        <v>45918</v>
      </c>
      <c r="G8" s="13">
        <f t="shared" si="1"/>
        <v>45919</v>
      </c>
      <c r="H8" s="13">
        <f t="shared" si="1"/>
        <v>45920</v>
      </c>
      <c r="I8" s="13">
        <f t="shared" si="1"/>
        <v>45921</v>
      </c>
      <c r="J8" s="13">
        <f t="shared" si="1"/>
        <v>45922</v>
      </c>
      <c r="K8" s="13">
        <f t="shared" si="1"/>
        <v>45923</v>
      </c>
      <c r="L8" s="13">
        <f t="shared" si="1"/>
        <v>45924</v>
      </c>
      <c r="M8" s="13">
        <f t="shared" si="1"/>
        <v>45925</v>
      </c>
      <c r="N8" s="13">
        <f t="shared" si="1"/>
        <v>45926</v>
      </c>
      <c r="O8" s="13">
        <f t="shared" si="1"/>
        <v>45927</v>
      </c>
      <c r="P8" s="13">
        <f t="shared" si="1"/>
        <v>45928</v>
      </c>
      <c r="Q8" s="13">
        <f t="shared" si="1"/>
        <v>45929</v>
      </c>
      <c r="R8" s="13">
        <f t="shared" si="1"/>
        <v>45930</v>
      </c>
      <c r="S8" s="13">
        <f t="shared" si="1"/>
        <v>45931</v>
      </c>
      <c r="T8" s="13">
        <f t="shared" si="1"/>
        <v>45932</v>
      </c>
      <c r="U8" s="13">
        <f t="shared" si="1"/>
        <v>45933</v>
      </c>
      <c r="V8" s="13">
        <f t="shared" si="1"/>
        <v>45934</v>
      </c>
      <c r="W8" s="13">
        <f t="shared" si="1"/>
        <v>45935</v>
      </c>
      <c r="X8" s="13">
        <f t="shared" si="1"/>
        <v>45936</v>
      </c>
      <c r="Y8" s="13">
        <f t="shared" si="1"/>
        <v>45937</v>
      </c>
      <c r="Z8" s="13">
        <f t="shared" si="1"/>
        <v>45938</v>
      </c>
      <c r="AA8" s="13">
        <f t="shared" si="1"/>
        <v>45939</v>
      </c>
      <c r="AB8" s="13">
        <f t="shared" si="1"/>
        <v>45940</v>
      </c>
      <c r="AC8" s="13">
        <f t="shared" si="1"/>
        <v>45941</v>
      </c>
      <c r="AD8" s="13">
        <f>$AB$4+IF(WEEKDAY($AB$4,2)=1,0,8-WEEKDAY($AB$4,2))+AD9</f>
        <v>45942</v>
      </c>
      <c r="AE8" s="55"/>
      <c r="AF8" s="76"/>
      <c r="AG8" s="76"/>
      <c r="AH8" s="76"/>
    </row>
    <row r="9" spans="1:38" ht="7.5" hidden="1" customHeight="1">
      <c r="B9" s="3"/>
      <c r="C9" s="15">
        <v>-28</v>
      </c>
      <c r="D9" s="15">
        <v>-27</v>
      </c>
      <c r="E9" s="15">
        <v>-26</v>
      </c>
      <c r="F9" s="15">
        <v>-25</v>
      </c>
      <c r="G9" s="15">
        <v>-24</v>
      </c>
      <c r="H9" s="15">
        <v>-23</v>
      </c>
      <c r="I9" s="15">
        <v>-22</v>
      </c>
      <c r="J9" s="15">
        <v>-21</v>
      </c>
      <c r="K9" s="15">
        <v>-20</v>
      </c>
      <c r="L9" s="15">
        <v>-19</v>
      </c>
      <c r="M9" s="15">
        <v>-18</v>
      </c>
      <c r="N9" s="15">
        <v>-17</v>
      </c>
      <c r="O9" s="15">
        <v>-16</v>
      </c>
      <c r="P9" s="15">
        <v>-15</v>
      </c>
      <c r="Q9" s="15">
        <v>-14</v>
      </c>
      <c r="R9" s="15">
        <v>-13</v>
      </c>
      <c r="S9" s="15">
        <v>-12</v>
      </c>
      <c r="T9" s="15">
        <v>-11</v>
      </c>
      <c r="U9" s="15">
        <v>-10</v>
      </c>
      <c r="V9" s="15">
        <v>-9</v>
      </c>
      <c r="W9" s="15">
        <v>-8</v>
      </c>
      <c r="X9" s="15">
        <v>-7</v>
      </c>
      <c r="Y9" s="15">
        <v>-6</v>
      </c>
      <c r="Z9" s="15">
        <v>-5</v>
      </c>
      <c r="AA9" s="15">
        <v>-4</v>
      </c>
      <c r="AB9" s="15">
        <v>-3</v>
      </c>
      <c r="AC9" s="15">
        <v>-2</v>
      </c>
      <c r="AD9" s="15">
        <v>-1</v>
      </c>
      <c r="AE9" s="55"/>
      <c r="AF9" s="76"/>
      <c r="AG9" s="76"/>
      <c r="AH9" s="76"/>
      <c r="AI9" s="10"/>
    </row>
    <row r="10" spans="1:38" ht="7.5" hidden="1" customHeight="1">
      <c r="B10" s="3"/>
      <c r="C10" s="15">
        <f>WEEKDAY(C8)</f>
        <v>2</v>
      </c>
      <c r="D10" s="15">
        <f t="shared" ref="D10:AD10" si="2">WEEKDAY(D8)</f>
        <v>3</v>
      </c>
      <c r="E10" s="15">
        <f t="shared" si="2"/>
        <v>4</v>
      </c>
      <c r="F10" s="15">
        <f t="shared" si="2"/>
        <v>5</v>
      </c>
      <c r="G10" s="15">
        <f t="shared" si="2"/>
        <v>6</v>
      </c>
      <c r="H10" s="15">
        <f t="shared" si="2"/>
        <v>7</v>
      </c>
      <c r="I10" s="15">
        <f t="shared" si="2"/>
        <v>1</v>
      </c>
      <c r="J10" s="15">
        <f t="shared" si="2"/>
        <v>2</v>
      </c>
      <c r="K10" s="15">
        <f t="shared" si="2"/>
        <v>3</v>
      </c>
      <c r="L10" s="15">
        <f t="shared" si="2"/>
        <v>4</v>
      </c>
      <c r="M10" s="15">
        <f t="shared" si="2"/>
        <v>5</v>
      </c>
      <c r="N10" s="15">
        <f t="shared" si="2"/>
        <v>6</v>
      </c>
      <c r="O10" s="15">
        <f t="shared" si="2"/>
        <v>7</v>
      </c>
      <c r="P10" s="15">
        <f t="shared" si="2"/>
        <v>1</v>
      </c>
      <c r="Q10" s="15">
        <f t="shared" si="2"/>
        <v>2</v>
      </c>
      <c r="R10" s="15">
        <f t="shared" si="2"/>
        <v>3</v>
      </c>
      <c r="S10" s="15">
        <f t="shared" si="2"/>
        <v>4</v>
      </c>
      <c r="T10" s="15">
        <f t="shared" si="2"/>
        <v>5</v>
      </c>
      <c r="U10" s="15">
        <f t="shared" si="2"/>
        <v>6</v>
      </c>
      <c r="V10" s="15">
        <f t="shared" si="2"/>
        <v>7</v>
      </c>
      <c r="W10" s="15">
        <f t="shared" si="2"/>
        <v>1</v>
      </c>
      <c r="X10" s="15">
        <f t="shared" si="2"/>
        <v>2</v>
      </c>
      <c r="Y10" s="15">
        <f t="shared" si="2"/>
        <v>3</v>
      </c>
      <c r="Z10" s="15">
        <f t="shared" si="2"/>
        <v>4</v>
      </c>
      <c r="AA10" s="15">
        <f t="shared" si="2"/>
        <v>5</v>
      </c>
      <c r="AB10" s="15">
        <f t="shared" si="2"/>
        <v>6</v>
      </c>
      <c r="AC10" s="15">
        <f t="shared" si="2"/>
        <v>7</v>
      </c>
      <c r="AD10" s="15">
        <f t="shared" si="2"/>
        <v>1</v>
      </c>
      <c r="AE10" s="55"/>
      <c r="AF10" s="76"/>
      <c r="AG10" s="76"/>
      <c r="AH10" s="76"/>
      <c r="AI10" s="10"/>
    </row>
    <row r="11" spans="1:38">
      <c r="B11" s="3" t="s">
        <v>3</v>
      </c>
      <c r="C11" s="14">
        <f t="shared" ref="C11:AC11" si="3">C8</f>
        <v>45915</v>
      </c>
      <c r="D11" s="14">
        <f t="shared" si="3"/>
        <v>45916</v>
      </c>
      <c r="E11" s="14">
        <f t="shared" si="3"/>
        <v>45917</v>
      </c>
      <c r="F11" s="14">
        <f t="shared" si="3"/>
        <v>45918</v>
      </c>
      <c r="G11" s="14">
        <f t="shared" si="3"/>
        <v>45919</v>
      </c>
      <c r="H11" s="14">
        <f t="shared" si="3"/>
        <v>45920</v>
      </c>
      <c r="I11" s="14">
        <f t="shared" si="3"/>
        <v>45921</v>
      </c>
      <c r="J11" s="14">
        <f t="shared" si="3"/>
        <v>45922</v>
      </c>
      <c r="K11" s="14">
        <f t="shared" si="3"/>
        <v>45923</v>
      </c>
      <c r="L11" s="14">
        <f t="shared" si="3"/>
        <v>45924</v>
      </c>
      <c r="M11" s="14">
        <f t="shared" si="3"/>
        <v>45925</v>
      </c>
      <c r="N11" s="14">
        <f t="shared" si="3"/>
        <v>45926</v>
      </c>
      <c r="O11" s="14">
        <f t="shared" si="3"/>
        <v>45927</v>
      </c>
      <c r="P11" s="14">
        <f t="shared" si="3"/>
        <v>45928</v>
      </c>
      <c r="Q11" s="14">
        <f t="shared" si="3"/>
        <v>45929</v>
      </c>
      <c r="R11" s="14">
        <f t="shared" si="3"/>
        <v>45930</v>
      </c>
      <c r="S11" s="14">
        <f t="shared" si="3"/>
        <v>45931</v>
      </c>
      <c r="T11" s="14">
        <f t="shared" si="3"/>
        <v>45932</v>
      </c>
      <c r="U11" s="14">
        <f t="shared" si="3"/>
        <v>45933</v>
      </c>
      <c r="V11" s="14">
        <f t="shared" si="3"/>
        <v>45934</v>
      </c>
      <c r="W11" s="14">
        <f t="shared" si="3"/>
        <v>45935</v>
      </c>
      <c r="X11" s="14">
        <f t="shared" si="3"/>
        <v>45936</v>
      </c>
      <c r="Y11" s="14">
        <f t="shared" si="3"/>
        <v>45937</v>
      </c>
      <c r="Z11" s="14">
        <f t="shared" si="3"/>
        <v>45938</v>
      </c>
      <c r="AA11" s="14">
        <f t="shared" si="3"/>
        <v>45939</v>
      </c>
      <c r="AB11" s="14">
        <f t="shared" si="3"/>
        <v>45940</v>
      </c>
      <c r="AC11" s="14">
        <f t="shared" si="3"/>
        <v>45941</v>
      </c>
      <c r="AD11" s="14">
        <f>AD8</f>
        <v>45942</v>
      </c>
      <c r="AE11" s="55"/>
      <c r="AF11" s="76"/>
      <c r="AG11" s="76"/>
      <c r="AH11" s="76"/>
    </row>
    <row r="12" spans="1:38" ht="27" customHeight="1">
      <c r="B12" s="54" t="s">
        <v>8</v>
      </c>
      <c r="C12" s="56"/>
      <c r="D12" s="56"/>
      <c r="E12" s="56"/>
      <c r="F12" s="56"/>
      <c r="G12" s="56"/>
      <c r="H12" s="56"/>
      <c r="I12" s="56"/>
      <c r="J12" s="58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64"/>
      <c r="Y12" s="56"/>
      <c r="Z12" s="56"/>
      <c r="AA12" s="56"/>
      <c r="AB12" s="56"/>
      <c r="AC12" s="56"/>
      <c r="AD12" s="56"/>
      <c r="AE12" s="55"/>
      <c r="AF12" s="76"/>
      <c r="AG12" s="76"/>
      <c r="AH12" s="76"/>
    </row>
    <row r="13" spans="1:38" ht="27" customHeight="1">
      <c r="B13" s="55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65"/>
      <c r="Y13" s="57"/>
      <c r="Z13" s="57"/>
      <c r="AA13" s="57"/>
      <c r="AB13" s="57"/>
      <c r="AC13" s="57"/>
      <c r="AD13" s="57"/>
      <c r="AE13" s="55"/>
      <c r="AF13" s="76"/>
      <c r="AG13" s="76"/>
      <c r="AH13" s="76"/>
    </row>
    <row r="14" spans="1:38" ht="27" customHeight="1">
      <c r="B14" s="55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65"/>
      <c r="Y14" s="57"/>
      <c r="Z14" s="57"/>
      <c r="AA14" s="57"/>
      <c r="AB14" s="57"/>
      <c r="AC14" s="57"/>
      <c r="AD14" s="57"/>
      <c r="AE14" s="55"/>
      <c r="AF14" s="76"/>
      <c r="AG14" s="76"/>
      <c r="AH14" s="76"/>
    </row>
    <row r="15" spans="1:38">
      <c r="B15" s="3" t="s">
        <v>9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>
        <f>COUNTIF(C15:AD15,"○")</f>
        <v>0</v>
      </c>
      <c r="AF15" s="3">
        <f>COUNTIF(B15:AD15,"×")</f>
        <v>0</v>
      </c>
      <c r="AG15" s="3">
        <f>COUNTIF(C10:AD10,7)+COUNTIF(C10:AD10,1)</f>
        <v>8</v>
      </c>
      <c r="AH15" s="3" t="str">
        <f>IF(AE15&gt;=AG15,"○","×")</f>
        <v>×</v>
      </c>
    </row>
    <row r="16" spans="1:38" ht="27" customHeight="1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</row>
    <row r="17" spans="2:36" ht="18.75" customHeight="1">
      <c r="B17" s="3" t="s">
        <v>1</v>
      </c>
      <c r="C17" s="34">
        <f>$AB$4+IF(WEEKDAY($AB$4,2)=1,0,8-WEEKDAY($AB$4,2))</f>
        <v>45943</v>
      </c>
      <c r="D17" s="34">
        <f>$AB$4+IF(WEEKDAY($AB$4,2)=1,0,8-WEEKDAY($AB$4,2))+D19</f>
        <v>45944</v>
      </c>
      <c r="E17" s="34">
        <f t="shared" ref="E17:AD17" si="4">$AB$4+IF(WEEKDAY($AB$4,2)=1,0,8-WEEKDAY($AB$4,2))+E19</f>
        <v>45945</v>
      </c>
      <c r="F17" s="34">
        <f t="shared" si="4"/>
        <v>45946</v>
      </c>
      <c r="G17" s="34">
        <f t="shared" si="4"/>
        <v>45947</v>
      </c>
      <c r="H17" s="34">
        <f t="shared" si="4"/>
        <v>45948</v>
      </c>
      <c r="I17" s="34">
        <f t="shared" si="4"/>
        <v>45949</v>
      </c>
      <c r="J17" s="34">
        <f t="shared" si="4"/>
        <v>45950</v>
      </c>
      <c r="K17" s="34">
        <f t="shared" si="4"/>
        <v>45951</v>
      </c>
      <c r="L17" s="34">
        <f t="shared" si="4"/>
        <v>45952</v>
      </c>
      <c r="M17" s="34">
        <f t="shared" si="4"/>
        <v>45953</v>
      </c>
      <c r="N17" s="34">
        <f t="shared" si="4"/>
        <v>45954</v>
      </c>
      <c r="O17" s="34">
        <f t="shared" si="4"/>
        <v>45955</v>
      </c>
      <c r="P17" s="34">
        <f t="shared" si="4"/>
        <v>45956</v>
      </c>
      <c r="Q17" s="34">
        <f t="shared" si="4"/>
        <v>45957</v>
      </c>
      <c r="R17" s="34">
        <f t="shared" si="4"/>
        <v>45958</v>
      </c>
      <c r="S17" s="34">
        <f t="shared" si="4"/>
        <v>45959</v>
      </c>
      <c r="T17" s="34">
        <f t="shared" si="4"/>
        <v>45960</v>
      </c>
      <c r="U17" s="34">
        <f t="shared" si="4"/>
        <v>45961</v>
      </c>
      <c r="V17" s="34">
        <f t="shared" si="4"/>
        <v>45962</v>
      </c>
      <c r="W17" s="34">
        <f t="shared" si="4"/>
        <v>45963</v>
      </c>
      <c r="X17" s="34">
        <f t="shared" si="4"/>
        <v>45964</v>
      </c>
      <c r="Y17" s="34">
        <f t="shared" si="4"/>
        <v>45965</v>
      </c>
      <c r="Z17" s="34">
        <f t="shared" si="4"/>
        <v>45966</v>
      </c>
      <c r="AA17" s="34">
        <f t="shared" si="4"/>
        <v>45967</v>
      </c>
      <c r="AB17" s="34">
        <f t="shared" si="4"/>
        <v>45968</v>
      </c>
      <c r="AC17" s="34">
        <f t="shared" si="4"/>
        <v>45969</v>
      </c>
      <c r="AD17" s="34">
        <f t="shared" si="4"/>
        <v>45970</v>
      </c>
      <c r="AE17" s="54" t="s">
        <v>10</v>
      </c>
      <c r="AF17" s="76" t="s">
        <v>31</v>
      </c>
      <c r="AG17" s="76" t="s">
        <v>70</v>
      </c>
      <c r="AH17" s="76" t="s">
        <v>71</v>
      </c>
      <c r="AJ17" s="16"/>
    </row>
    <row r="18" spans="2:36" ht="17.25" customHeight="1">
      <c r="B18" s="3" t="s">
        <v>2</v>
      </c>
      <c r="C18" s="13">
        <f>$AB$4+IF(WEEKDAY($AB$4,2)=1,0,8-WEEKDAY($AB$4,2))</f>
        <v>45943</v>
      </c>
      <c r="D18" s="13">
        <f>$AB$4+IF(WEEKDAY($AB$4,2)=1,0,8-WEEKDAY($AB$4,2))+D19</f>
        <v>45944</v>
      </c>
      <c r="E18" s="13">
        <f t="shared" ref="E18:AD18" si="5">$AB$4+IF(WEEKDAY($AB$4,2)=1,0,8-WEEKDAY($AB$4,2))+E19</f>
        <v>45945</v>
      </c>
      <c r="F18" s="13">
        <f t="shared" si="5"/>
        <v>45946</v>
      </c>
      <c r="G18" s="13">
        <f t="shared" si="5"/>
        <v>45947</v>
      </c>
      <c r="H18" s="13">
        <f t="shared" si="5"/>
        <v>45948</v>
      </c>
      <c r="I18" s="13">
        <f t="shared" si="5"/>
        <v>45949</v>
      </c>
      <c r="J18" s="13">
        <f t="shared" si="5"/>
        <v>45950</v>
      </c>
      <c r="K18" s="13">
        <f t="shared" si="5"/>
        <v>45951</v>
      </c>
      <c r="L18" s="13">
        <f t="shared" si="5"/>
        <v>45952</v>
      </c>
      <c r="M18" s="13">
        <f t="shared" si="5"/>
        <v>45953</v>
      </c>
      <c r="N18" s="13">
        <f t="shared" si="5"/>
        <v>45954</v>
      </c>
      <c r="O18" s="13">
        <f t="shared" si="5"/>
        <v>45955</v>
      </c>
      <c r="P18" s="13">
        <f t="shared" si="5"/>
        <v>45956</v>
      </c>
      <c r="Q18" s="13">
        <f t="shared" si="5"/>
        <v>45957</v>
      </c>
      <c r="R18" s="13">
        <f t="shared" si="5"/>
        <v>45958</v>
      </c>
      <c r="S18" s="13">
        <f t="shared" si="5"/>
        <v>45959</v>
      </c>
      <c r="T18" s="13">
        <f t="shared" si="5"/>
        <v>45960</v>
      </c>
      <c r="U18" s="13">
        <f t="shared" si="5"/>
        <v>45961</v>
      </c>
      <c r="V18" s="13">
        <f t="shared" si="5"/>
        <v>45962</v>
      </c>
      <c r="W18" s="13">
        <f t="shared" si="5"/>
        <v>45963</v>
      </c>
      <c r="X18" s="13">
        <f t="shared" si="5"/>
        <v>45964</v>
      </c>
      <c r="Y18" s="13">
        <f t="shared" si="5"/>
        <v>45965</v>
      </c>
      <c r="Z18" s="13">
        <f t="shared" si="5"/>
        <v>45966</v>
      </c>
      <c r="AA18" s="13">
        <f t="shared" si="5"/>
        <v>45967</v>
      </c>
      <c r="AB18" s="13">
        <f t="shared" si="5"/>
        <v>45968</v>
      </c>
      <c r="AC18" s="13">
        <f t="shared" si="5"/>
        <v>45969</v>
      </c>
      <c r="AD18" s="13">
        <f t="shared" si="5"/>
        <v>45970</v>
      </c>
      <c r="AE18" s="55"/>
      <c r="AF18" s="76"/>
      <c r="AG18" s="76"/>
      <c r="AH18" s="76"/>
    </row>
    <row r="19" spans="2:36" ht="7.5" hidden="1" customHeight="1">
      <c r="B19" s="3"/>
      <c r="C19" s="15"/>
      <c r="D19" s="15">
        <v>1</v>
      </c>
      <c r="E19" s="15">
        <v>2</v>
      </c>
      <c r="F19" s="15">
        <v>3</v>
      </c>
      <c r="G19" s="15">
        <v>4</v>
      </c>
      <c r="H19" s="15">
        <v>5</v>
      </c>
      <c r="I19" s="15">
        <v>6</v>
      </c>
      <c r="J19" s="15">
        <v>7</v>
      </c>
      <c r="K19" s="15">
        <v>8</v>
      </c>
      <c r="L19" s="15">
        <v>9</v>
      </c>
      <c r="M19" s="15">
        <v>10</v>
      </c>
      <c r="N19" s="15">
        <v>11</v>
      </c>
      <c r="O19" s="15">
        <v>12</v>
      </c>
      <c r="P19" s="15">
        <v>13</v>
      </c>
      <c r="Q19" s="15">
        <v>14</v>
      </c>
      <c r="R19" s="15">
        <v>15</v>
      </c>
      <c r="S19" s="15">
        <v>16</v>
      </c>
      <c r="T19" s="15">
        <v>17</v>
      </c>
      <c r="U19" s="15">
        <v>18</v>
      </c>
      <c r="V19" s="15">
        <v>19</v>
      </c>
      <c r="W19" s="15">
        <v>20</v>
      </c>
      <c r="X19" s="15">
        <v>21</v>
      </c>
      <c r="Y19" s="15">
        <v>22</v>
      </c>
      <c r="Z19" s="15">
        <v>23</v>
      </c>
      <c r="AA19" s="15">
        <v>24</v>
      </c>
      <c r="AB19" s="15">
        <v>25</v>
      </c>
      <c r="AC19" s="15">
        <v>26</v>
      </c>
      <c r="AD19" s="15">
        <v>27</v>
      </c>
      <c r="AE19" s="55"/>
      <c r="AF19" s="76"/>
      <c r="AG19" s="76"/>
      <c r="AH19" s="76"/>
      <c r="AI19" s="10"/>
    </row>
    <row r="20" spans="2:36" ht="1.5" hidden="1" customHeight="1">
      <c r="B20" s="3"/>
      <c r="C20" s="15">
        <f>WEEKDAY(C8)</f>
        <v>2</v>
      </c>
      <c r="D20" s="15">
        <f t="shared" ref="D20:AD20" si="6">WEEKDAY(D8)</f>
        <v>3</v>
      </c>
      <c r="E20" s="15">
        <f t="shared" si="6"/>
        <v>4</v>
      </c>
      <c r="F20" s="15">
        <f t="shared" si="6"/>
        <v>5</v>
      </c>
      <c r="G20" s="15">
        <f t="shared" si="6"/>
        <v>6</v>
      </c>
      <c r="H20" s="15">
        <f t="shared" si="6"/>
        <v>7</v>
      </c>
      <c r="I20" s="15">
        <f t="shared" si="6"/>
        <v>1</v>
      </c>
      <c r="J20" s="15">
        <f t="shared" si="6"/>
        <v>2</v>
      </c>
      <c r="K20" s="15">
        <f t="shared" si="6"/>
        <v>3</v>
      </c>
      <c r="L20" s="15">
        <f t="shared" si="6"/>
        <v>4</v>
      </c>
      <c r="M20" s="15">
        <f t="shared" si="6"/>
        <v>5</v>
      </c>
      <c r="N20" s="15">
        <f t="shared" si="6"/>
        <v>6</v>
      </c>
      <c r="O20" s="15">
        <f t="shared" si="6"/>
        <v>7</v>
      </c>
      <c r="P20" s="15">
        <f t="shared" si="6"/>
        <v>1</v>
      </c>
      <c r="Q20" s="15">
        <f t="shared" si="6"/>
        <v>2</v>
      </c>
      <c r="R20" s="15">
        <f t="shared" si="6"/>
        <v>3</v>
      </c>
      <c r="S20" s="15">
        <f t="shared" si="6"/>
        <v>4</v>
      </c>
      <c r="T20" s="15">
        <f t="shared" si="6"/>
        <v>5</v>
      </c>
      <c r="U20" s="15">
        <f t="shared" si="6"/>
        <v>6</v>
      </c>
      <c r="V20" s="15">
        <f t="shared" si="6"/>
        <v>7</v>
      </c>
      <c r="W20" s="15">
        <f t="shared" si="6"/>
        <v>1</v>
      </c>
      <c r="X20" s="15">
        <f t="shared" si="6"/>
        <v>2</v>
      </c>
      <c r="Y20" s="15">
        <f t="shared" si="6"/>
        <v>3</v>
      </c>
      <c r="Z20" s="15">
        <f t="shared" si="6"/>
        <v>4</v>
      </c>
      <c r="AA20" s="15">
        <f t="shared" si="6"/>
        <v>5</v>
      </c>
      <c r="AB20" s="15">
        <f t="shared" si="6"/>
        <v>6</v>
      </c>
      <c r="AC20" s="15">
        <f t="shared" si="6"/>
        <v>7</v>
      </c>
      <c r="AD20" s="15">
        <f t="shared" si="6"/>
        <v>1</v>
      </c>
      <c r="AE20" s="55"/>
      <c r="AF20" s="76"/>
      <c r="AG20" s="76"/>
      <c r="AH20" s="76"/>
      <c r="AI20" s="10"/>
    </row>
    <row r="21" spans="2:36">
      <c r="B21" s="3" t="s">
        <v>3</v>
      </c>
      <c r="C21" s="14">
        <f t="shared" ref="C21:AD21" si="7">C18</f>
        <v>45943</v>
      </c>
      <c r="D21" s="14">
        <f t="shared" si="7"/>
        <v>45944</v>
      </c>
      <c r="E21" s="14">
        <f t="shared" si="7"/>
        <v>45945</v>
      </c>
      <c r="F21" s="14">
        <f t="shared" si="7"/>
        <v>45946</v>
      </c>
      <c r="G21" s="14">
        <f t="shared" si="7"/>
        <v>45947</v>
      </c>
      <c r="H21" s="14">
        <f t="shared" si="7"/>
        <v>45948</v>
      </c>
      <c r="I21" s="14">
        <f t="shared" si="7"/>
        <v>45949</v>
      </c>
      <c r="J21" s="14">
        <f t="shared" si="7"/>
        <v>45950</v>
      </c>
      <c r="K21" s="14">
        <f t="shared" si="7"/>
        <v>45951</v>
      </c>
      <c r="L21" s="14">
        <f t="shared" si="7"/>
        <v>45952</v>
      </c>
      <c r="M21" s="14">
        <f t="shared" si="7"/>
        <v>45953</v>
      </c>
      <c r="N21" s="14">
        <f t="shared" si="7"/>
        <v>45954</v>
      </c>
      <c r="O21" s="14">
        <f t="shared" si="7"/>
        <v>45955</v>
      </c>
      <c r="P21" s="14">
        <f t="shared" si="7"/>
        <v>45956</v>
      </c>
      <c r="Q21" s="14">
        <f t="shared" si="7"/>
        <v>45957</v>
      </c>
      <c r="R21" s="14">
        <f t="shared" si="7"/>
        <v>45958</v>
      </c>
      <c r="S21" s="14">
        <f t="shared" si="7"/>
        <v>45959</v>
      </c>
      <c r="T21" s="14">
        <f t="shared" si="7"/>
        <v>45960</v>
      </c>
      <c r="U21" s="14">
        <f t="shared" si="7"/>
        <v>45961</v>
      </c>
      <c r="V21" s="14">
        <f t="shared" si="7"/>
        <v>45962</v>
      </c>
      <c r="W21" s="14">
        <f t="shared" si="7"/>
        <v>45963</v>
      </c>
      <c r="X21" s="14">
        <f t="shared" si="7"/>
        <v>45964</v>
      </c>
      <c r="Y21" s="14">
        <f t="shared" si="7"/>
        <v>45965</v>
      </c>
      <c r="Z21" s="14">
        <f t="shared" si="7"/>
        <v>45966</v>
      </c>
      <c r="AA21" s="14">
        <f t="shared" si="7"/>
        <v>45967</v>
      </c>
      <c r="AB21" s="14">
        <f t="shared" si="7"/>
        <v>45968</v>
      </c>
      <c r="AC21" s="14">
        <f t="shared" si="7"/>
        <v>45969</v>
      </c>
      <c r="AD21" s="14">
        <f t="shared" si="7"/>
        <v>45970</v>
      </c>
      <c r="AE21" s="55"/>
      <c r="AF21" s="76"/>
      <c r="AG21" s="76"/>
      <c r="AH21" s="76"/>
    </row>
    <row r="22" spans="2:36" ht="27" customHeight="1">
      <c r="B22" s="54" t="s">
        <v>8</v>
      </c>
      <c r="C22" s="56"/>
      <c r="D22" s="56"/>
      <c r="E22" s="58"/>
      <c r="F22" s="60"/>
      <c r="G22" s="56"/>
      <c r="H22" s="56"/>
      <c r="I22" s="56"/>
      <c r="J22" s="56"/>
      <c r="K22" s="56"/>
      <c r="L22" s="60"/>
      <c r="M22" s="60"/>
      <c r="N22" s="56"/>
      <c r="O22" s="56"/>
      <c r="P22" s="56"/>
      <c r="Q22" s="56"/>
      <c r="R22" s="56"/>
      <c r="S22" s="60"/>
      <c r="T22" s="60"/>
      <c r="U22" s="56"/>
      <c r="V22" s="56"/>
      <c r="W22" s="56"/>
      <c r="X22" s="56"/>
      <c r="Y22" s="64"/>
      <c r="Z22" s="60"/>
      <c r="AA22" s="60"/>
      <c r="AB22" s="56"/>
      <c r="AC22" s="56"/>
      <c r="AD22" s="56"/>
      <c r="AE22" s="55"/>
      <c r="AF22" s="76"/>
      <c r="AG22" s="76"/>
      <c r="AH22" s="76"/>
    </row>
    <row r="23" spans="2:36" ht="27" customHeight="1">
      <c r="B23" s="55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65"/>
      <c r="Z23" s="57"/>
      <c r="AA23" s="57"/>
      <c r="AB23" s="57"/>
      <c r="AC23" s="57"/>
      <c r="AD23" s="57"/>
      <c r="AE23" s="55"/>
      <c r="AF23" s="76"/>
      <c r="AG23" s="76"/>
      <c r="AH23" s="76"/>
    </row>
    <row r="24" spans="2:36" ht="27" customHeight="1">
      <c r="B24" s="55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65"/>
      <c r="Z24" s="57"/>
      <c r="AA24" s="57"/>
      <c r="AB24" s="57"/>
      <c r="AC24" s="57"/>
      <c r="AD24" s="57"/>
      <c r="AE24" s="55"/>
      <c r="AF24" s="76"/>
      <c r="AG24" s="76"/>
      <c r="AH24" s="76"/>
    </row>
    <row r="25" spans="2:36">
      <c r="B25" s="3" t="s">
        <v>9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>
        <f>COUNTIF(C25:AD25,"○")</f>
        <v>0</v>
      </c>
      <c r="AF25" s="3">
        <f>COUNTIF(B25:AD25,"×")</f>
        <v>0</v>
      </c>
      <c r="AG25" s="3">
        <f>COUNTIF(C10:AD10,7)+COUNTIF(C10:AD10,1)</f>
        <v>8</v>
      </c>
      <c r="AH25" s="3" t="str">
        <f>IF(AE25&gt;=AG25,"○","×")</f>
        <v>×</v>
      </c>
    </row>
    <row r="26" spans="2:36" ht="27" customHeight="1"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</row>
    <row r="27" spans="2:36" ht="18.75" customHeight="1">
      <c r="B27" s="3" t="s">
        <v>1</v>
      </c>
      <c r="C27" s="34">
        <f>$AB$4+IF(WEEKDAY($AB$4,2)=1,0,8-WEEKDAY($AB$4,2))+C29</f>
        <v>45971</v>
      </c>
      <c r="D27" s="34">
        <f t="shared" ref="D27:AD27" si="8">$AB$4+IF(WEEKDAY($AB$4,2)=1,0,8-WEEKDAY($AB$4,2))+D29</f>
        <v>45972</v>
      </c>
      <c r="E27" s="34">
        <f t="shared" si="8"/>
        <v>45973</v>
      </c>
      <c r="F27" s="34">
        <f t="shared" si="8"/>
        <v>45974</v>
      </c>
      <c r="G27" s="34">
        <f t="shared" si="8"/>
        <v>45975</v>
      </c>
      <c r="H27" s="34">
        <f t="shared" si="8"/>
        <v>45976</v>
      </c>
      <c r="I27" s="34">
        <f t="shared" si="8"/>
        <v>45977</v>
      </c>
      <c r="J27" s="34">
        <f t="shared" si="8"/>
        <v>45978</v>
      </c>
      <c r="K27" s="34">
        <f t="shared" si="8"/>
        <v>45979</v>
      </c>
      <c r="L27" s="34">
        <f t="shared" si="8"/>
        <v>45980</v>
      </c>
      <c r="M27" s="34">
        <f t="shared" si="8"/>
        <v>45981</v>
      </c>
      <c r="N27" s="34">
        <f t="shared" si="8"/>
        <v>45982</v>
      </c>
      <c r="O27" s="34">
        <f t="shared" si="8"/>
        <v>45983</v>
      </c>
      <c r="P27" s="34">
        <f t="shared" si="8"/>
        <v>45984</v>
      </c>
      <c r="Q27" s="34">
        <f t="shared" si="8"/>
        <v>45985</v>
      </c>
      <c r="R27" s="34">
        <f t="shared" si="8"/>
        <v>45986</v>
      </c>
      <c r="S27" s="34">
        <f t="shared" si="8"/>
        <v>45987</v>
      </c>
      <c r="T27" s="34">
        <f t="shared" si="8"/>
        <v>45988</v>
      </c>
      <c r="U27" s="34">
        <f t="shared" si="8"/>
        <v>45989</v>
      </c>
      <c r="V27" s="34">
        <f t="shared" si="8"/>
        <v>45990</v>
      </c>
      <c r="W27" s="34">
        <f t="shared" si="8"/>
        <v>45991</v>
      </c>
      <c r="X27" s="34">
        <f t="shared" si="8"/>
        <v>45992</v>
      </c>
      <c r="Y27" s="34">
        <f t="shared" si="8"/>
        <v>45993</v>
      </c>
      <c r="Z27" s="34">
        <f t="shared" si="8"/>
        <v>45994</v>
      </c>
      <c r="AA27" s="34">
        <f t="shared" si="8"/>
        <v>45995</v>
      </c>
      <c r="AB27" s="34">
        <f t="shared" si="8"/>
        <v>45996</v>
      </c>
      <c r="AC27" s="34">
        <f t="shared" si="8"/>
        <v>45997</v>
      </c>
      <c r="AD27" s="34">
        <f t="shared" si="8"/>
        <v>45998</v>
      </c>
      <c r="AE27" s="54" t="s">
        <v>10</v>
      </c>
      <c r="AF27" s="76" t="s">
        <v>31</v>
      </c>
      <c r="AG27" s="76" t="s">
        <v>70</v>
      </c>
      <c r="AH27" s="76" t="s">
        <v>71</v>
      </c>
      <c r="AJ27" s="16"/>
    </row>
    <row r="28" spans="2:36" ht="18" customHeight="1">
      <c r="B28" s="3" t="s">
        <v>2</v>
      </c>
      <c r="C28" s="13">
        <f>$AB$4+IF(WEEKDAY($AB$4,2)=1,0,8-WEEKDAY($AB$4,2))+C29</f>
        <v>45971</v>
      </c>
      <c r="D28" s="13">
        <f t="shared" ref="D28:AD28" si="9">$AB$4+IF(WEEKDAY($AB$4,2)=1,0,8-WEEKDAY($AB$4,2))+D29</f>
        <v>45972</v>
      </c>
      <c r="E28" s="13">
        <f t="shared" si="9"/>
        <v>45973</v>
      </c>
      <c r="F28" s="13">
        <f t="shared" si="9"/>
        <v>45974</v>
      </c>
      <c r="G28" s="13">
        <f t="shared" si="9"/>
        <v>45975</v>
      </c>
      <c r="H28" s="13">
        <f t="shared" si="9"/>
        <v>45976</v>
      </c>
      <c r="I28" s="13">
        <f t="shared" si="9"/>
        <v>45977</v>
      </c>
      <c r="J28" s="13">
        <f t="shared" si="9"/>
        <v>45978</v>
      </c>
      <c r="K28" s="13">
        <f t="shared" si="9"/>
        <v>45979</v>
      </c>
      <c r="L28" s="13">
        <f t="shared" si="9"/>
        <v>45980</v>
      </c>
      <c r="M28" s="13">
        <f t="shared" si="9"/>
        <v>45981</v>
      </c>
      <c r="N28" s="13">
        <f t="shared" si="9"/>
        <v>45982</v>
      </c>
      <c r="O28" s="13">
        <f t="shared" si="9"/>
        <v>45983</v>
      </c>
      <c r="P28" s="13">
        <f t="shared" si="9"/>
        <v>45984</v>
      </c>
      <c r="Q28" s="13">
        <f t="shared" si="9"/>
        <v>45985</v>
      </c>
      <c r="R28" s="13">
        <f t="shared" si="9"/>
        <v>45986</v>
      </c>
      <c r="S28" s="13">
        <f t="shared" si="9"/>
        <v>45987</v>
      </c>
      <c r="T28" s="13">
        <f t="shared" si="9"/>
        <v>45988</v>
      </c>
      <c r="U28" s="13">
        <f t="shared" si="9"/>
        <v>45989</v>
      </c>
      <c r="V28" s="13">
        <f t="shared" si="9"/>
        <v>45990</v>
      </c>
      <c r="W28" s="13">
        <f t="shared" si="9"/>
        <v>45991</v>
      </c>
      <c r="X28" s="13">
        <f t="shared" si="9"/>
        <v>45992</v>
      </c>
      <c r="Y28" s="13">
        <f t="shared" si="9"/>
        <v>45993</v>
      </c>
      <c r="Z28" s="13">
        <f t="shared" si="9"/>
        <v>45994</v>
      </c>
      <c r="AA28" s="13">
        <f t="shared" si="9"/>
        <v>45995</v>
      </c>
      <c r="AB28" s="13">
        <f t="shared" si="9"/>
        <v>45996</v>
      </c>
      <c r="AC28" s="13">
        <f t="shared" si="9"/>
        <v>45997</v>
      </c>
      <c r="AD28" s="13">
        <f t="shared" si="9"/>
        <v>45998</v>
      </c>
      <c r="AE28" s="55"/>
      <c r="AF28" s="76"/>
      <c r="AG28" s="76"/>
      <c r="AH28" s="76"/>
    </row>
    <row r="29" spans="2:36" ht="13.5" hidden="1" customHeight="1">
      <c r="B29" s="3"/>
      <c r="C29" s="15">
        <v>28</v>
      </c>
      <c r="D29" s="15">
        <v>29</v>
      </c>
      <c r="E29" s="15">
        <v>30</v>
      </c>
      <c r="F29" s="15">
        <v>31</v>
      </c>
      <c r="G29" s="15">
        <v>32</v>
      </c>
      <c r="H29" s="15">
        <v>33</v>
      </c>
      <c r="I29" s="15">
        <v>34</v>
      </c>
      <c r="J29" s="15">
        <v>35</v>
      </c>
      <c r="K29" s="15">
        <v>36</v>
      </c>
      <c r="L29" s="15">
        <v>37</v>
      </c>
      <c r="M29" s="15">
        <v>38</v>
      </c>
      <c r="N29" s="15">
        <v>39</v>
      </c>
      <c r="O29" s="15">
        <v>40</v>
      </c>
      <c r="P29" s="15">
        <v>41</v>
      </c>
      <c r="Q29" s="15">
        <v>42</v>
      </c>
      <c r="R29" s="15">
        <v>43</v>
      </c>
      <c r="S29" s="15">
        <v>44</v>
      </c>
      <c r="T29" s="15">
        <v>45</v>
      </c>
      <c r="U29" s="15">
        <v>46</v>
      </c>
      <c r="V29" s="15">
        <v>47</v>
      </c>
      <c r="W29" s="15">
        <v>48</v>
      </c>
      <c r="X29" s="15">
        <v>49</v>
      </c>
      <c r="Y29" s="15">
        <v>50</v>
      </c>
      <c r="Z29" s="15">
        <v>51</v>
      </c>
      <c r="AA29" s="15">
        <v>52</v>
      </c>
      <c r="AB29" s="15">
        <v>53</v>
      </c>
      <c r="AC29" s="15">
        <v>54</v>
      </c>
      <c r="AD29" s="15">
        <v>55</v>
      </c>
      <c r="AE29" s="55"/>
      <c r="AF29" s="76"/>
      <c r="AG29" s="76"/>
      <c r="AH29" s="76"/>
      <c r="AI29" s="10"/>
    </row>
    <row r="30" spans="2:36" ht="13.5" hidden="1" customHeight="1">
      <c r="B30" s="3"/>
      <c r="C30" s="15">
        <f>WEEKDAY(C8)</f>
        <v>2</v>
      </c>
      <c r="D30" s="15">
        <f t="shared" ref="D30:AD30" si="10">WEEKDAY(D8)</f>
        <v>3</v>
      </c>
      <c r="E30" s="15">
        <f t="shared" si="10"/>
        <v>4</v>
      </c>
      <c r="F30" s="15">
        <f t="shared" si="10"/>
        <v>5</v>
      </c>
      <c r="G30" s="15">
        <f t="shared" si="10"/>
        <v>6</v>
      </c>
      <c r="H30" s="15">
        <f t="shared" si="10"/>
        <v>7</v>
      </c>
      <c r="I30" s="15">
        <f t="shared" si="10"/>
        <v>1</v>
      </c>
      <c r="J30" s="15">
        <f t="shared" si="10"/>
        <v>2</v>
      </c>
      <c r="K30" s="15">
        <f t="shared" si="10"/>
        <v>3</v>
      </c>
      <c r="L30" s="15">
        <f t="shared" si="10"/>
        <v>4</v>
      </c>
      <c r="M30" s="15">
        <f t="shared" si="10"/>
        <v>5</v>
      </c>
      <c r="N30" s="15">
        <f t="shared" si="10"/>
        <v>6</v>
      </c>
      <c r="O30" s="15">
        <f t="shared" si="10"/>
        <v>7</v>
      </c>
      <c r="P30" s="15">
        <f t="shared" si="10"/>
        <v>1</v>
      </c>
      <c r="Q30" s="15">
        <f t="shared" si="10"/>
        <v>2</v>
      </c>
      <c r="R30" s="15">
        <f t="shared" si="10"/>
        <v>3</v>
      </c>
      <c r="S30" s="15">
        <f t="shared" si="10"/>
        <v>4</v>
      </c>
      <c r="T30" s="15">
        <f t="shared" si="10"/>
        <v>5</v>
      </c>
      <c r="U30" s="15">
        <f t="shared" si="10"/>
        <v>6</v>
      </c>
      <c r="V30" s="15">
        <f t="shared" si="10"/>
        <v>7</v>
      </c>
      <c r="W30" s="15">
        <f t="shared" si="10"/>
        <v>1</v>
      </c>
      <c r="X30" s="15">
        <f t="shared" si="10"/>
        <v>2</v>
      </c>
      <c r="Y30" s="15">
        <f t="shared" si="10"/>
        <v>3</v>
      </c>
      <c r="Z30" s="15">
        <f t="shared" si="10"/>
        <v>4</v>
      </c>
      <c r="AA30" s="15">
        <f t="shared" si="10"/>
        <v>5</v>
      </c>
      <c r="AB30" s="15">
        <f t="shared" si="10"/>
        <v>6</v>
      </c>
      <c r="AC30" s="15">
        <f t="shared" si="10"/>
        <v>7</v>
      </c>
      <c r="AD30" s="15">
        <f t="shared" si="10"/>
        <v>1</v>
      </c>
      <c r="AE30" s="55"/>
      <c r="AF30" s="76"/>
      <c r="AG30" s="76"/>
      <c r="AH30" s="76"/>
      <c r="AI30" s="10"/>
    </row>
    <row r="31" spans="2:36">
      <c r="B31" s="3" t="s">
        <v>3</v>
      </c>
      <c r="C31" s="14">
        <f>C28</f>
        <v>45971</v>
      </c>
      <c r="D31" s="14">
        <f t="shared" ref="D31:AD31" si="11">D28</f>
        <v>45972</v>
      </c>
      <c r="E31" s="14">
        <f t="shared" si="11"/>
        <v>45973</v>
      </c>
      <c r="F31" s="14">
        <f t="shared" si="11"/>
        <v>45974</v>
      </c>
      <c r="G31" s="14">
        <f t="shared" si="11"/>
        <v>45975</v>
      </c>
      <c r="H31" s="14">
        <f t="shared" si="11"/>
        <v>45976</v>
      </c>
      <c r="I31" s="14">
        <f t="shared" si="11"/>
        <v>45977</v>
      </c>
      <c r="J31" s="14">
        <f t="shared" si="11"/>
        <v>45978</v>
      </c>
      <c r="K31" s="14">
        <f t="shared" si="11"/>
        <v>45979</v>
      </c>
      <c r="L31" s="14">
        <f t="shared" si="11"/>
        <v>45980</v>
      </c>
      <c r="M31" s="14">
        <f t="shared" si="11"/>
        <v>45981</v>
      </c>
      <c r="N31" s="14">
        <f t="shared" si="11"/>
        <v>45982</v>
      </c>
      <c r="O31" s="14">
        <f t="shared" si="11"/>
        <v>45983</v>
      </c>
      <c r="P31" s="14">
        <f t="shared" si="11"/>
        <v>45984</v>
      </c>
      <c r="Q31" s="14">
        <f t="shared" si="11"/>
        <v>45985</v>
      </c>
      <c r="R31" s="14">
        <f t="shared" si="11"/>
        <v>45986</v>
      </c>
      <c r="S31" s="14">
        <f t="shared" si="11"/>
        <v>45987</v>
      </c>
      <c r="T31" s="14">
        <f t="shared" si="11"/>
        <v>45988</v>
      </c>
      <c r="U31" s="14">
        <f t="shared" si="11"/>
        <v>45989</v>
      </c>
      <c r="V31" s="14">
        <f t="shared" si="11"/>
        <v>45990</v>
      </c>
      <c r="W31" s="14">
        <f t="shared" si="11"/>
        <v>45991</v>
      </c>
      <c r="X31" s="14">
        <f t="shared" si="11"/>
        <v>45992</v>
      </c>
      <c r="Y31" s="14">
        <f t="shared" si="11"/>
        <v>45993</v>
      </c>
      <c r="Z31" s="14">
        <f t="shared" si="11"/>
        <v>45994</v>
      </c>
      <c r="AA31" s="14">
        <f t="shared" si="11"/>
        <v>45995</v>
      </c>
      <c r="AB31" s="14">
        <f t="shared" si="11"/>
        <v>45996</v>
      </c>
      <c r="AC31" s="14">
        <f t="shared" si="11"/>
        <v>45997</v>
      </c>
      <c r="AD31" s="14">
        <f t="shared" si="11"/>
        <v>45998</v>
      </c>
      <c r="AE31" s="55"/>
      <c r="AF31" s="76"/>
      <c r="AG31" s="76"/>
      <c r="AH31" s="76"/>
      <c r="AI31" s="10"/>
    </row>
    <row r="32" spans="2:36" ht="27" customHeight="1">
      <c r="B32" s="54" t="s">
        <v>8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66"/>
      <c r="Z32" s="58"/>
      <c r="AA32" s="56"/>
      <c r="AB32" s="56"/>
      <c r="AC32" s="56"/>
      <c r="AD32" s="56"/>
      <c r="AE32" s="55"/>
      <c r="AF32" s="76"/>
      <c r="AG32" s="76"/>
      <c r="AH32" s="76"/>
    </row>
    <row r="33" spans="2:36" ht="27" customHeight="1">
      <c r="B33" s="55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65"/>
      <c r="Z33" s="57"/>
      <c r="AA33" s="57"/>
      <c r="AB33" s="57"/>
      <c r="AC33" s="57"/>
      <c r="AD33" s="57"/>
      <c r="AE33" s="55"/>
      <c r="AF33" s="76"/>
      <c r="AG33" s="76"/>
      <c r="AH33" s="76"/>
    </row>
    <row r="34" spans="2:36" ht="27" customHeight="1">
      <c r="B34" s="55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65"/>
      <c r="Z34" s="57"/>
      <c r="AA34" s="57"/>
      <c r="AB34" s="57"/>
      <c r="AC34" s="57"/>
      <c r="AD34" s="57"/>
      <c r="AE34" s="55"/>
      <c r="AF34" s="76"/>
      <c r="AG34" s="76"/>
      <c r="AH34" s="76"/>
    </row>
    <row r="35" spans="2:36">
      <c r="B35" s="3" t="s">
        <v>9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>
        <f>COUNTIF(C35:AD35,"○")</f>
        <v>0</v>
      </c>
      <c r="AF35" s="3">
        <f>COUNTIF(B35:AD35,"×")</f>
        <v>0</v>
      </c>
      <c r="AG35" s="3">
        <f>COUNTIF(C10:AD10,7)+COUNTIF(C10:AD10,1)</f>
        <v>8</v>
      </c>
      <c r="AH35" s="3" t="str">
        <f>IF(AE35&gt;=AG35,"○","×")</f>
        <v>×</v>
      </c>
    </row>
    <row r="36" spans="2:36" ht="27" customHeight="1"/>
    <row r="37" spans="2:36" ht="18.75" customHeight="1">
      <c r="B37" s="3" t="s">
        <v>1</v>
      </c>
      <c r="C37" s="34">
        <f>$AB$4+IF(WEEKDAY($AB$4,2)=1,0,8-WEEKDAY($AB$4,2))+C39</f>
        <v>45999</v>
      </c>
      <c r="D37" s="34">
        <f t="shared" ref="D37:AD37" si="12">$AB$4+IF(WEEKDAY($AB$4,2)=1,0,8-WEEKDAY($AB$4,2))+D39</f>
        <v>46000</v>
      </c>
      <c r="E37" s="34">
        <f t="shared" si="12"/>
        <v>46001</v>
      </c>
      <c r="F37" s="34">
        <f t="shared" si="12"/>
        <v>46002</v>
      </c>
      <c r="G37" s="34">
        <f t="shared" si="12"/>
        <v>46003</v>
      </c>
      <c r="H37" s="34">
        <f t="shared" si="12"/>
        <v>46004</v>
      </c>
      <c r="I37" s="34">
        <f t="shared" si="12"/>
        <v>46005</v>
      </c>
      <c r="J37" s="34">
        <f t="shared" si="12"/>
        <v>46006</v>
      </c>
      <c r="K37" s="34">
        <f t="shared" si="12"/>
        <v>46007</v>
      </c>
      <c r="L37" s="34">
        <f t="shared" si="12"/>
        <v>46008</v>
      </c>
      <c r="M37" s="34">
        <f t="shared" si="12"/>
        <v>46009</v>
      </c>
      <c r="N37" s="34">
        <f t="shared" si="12"/>
        <v>46010</v>
      </c>
      <c r="O37" s="34">
        <f t="shared" si="12"/>
        <v>46011</v>
      </c>
      <c r="P37" s="34">
        <f t="shared" si="12"/>
        <v>46012</v>
      </c>
      <c r="Q37" s="34">
        <f t="shared" si="12"/>
        <v>46013</v>
      </c>
      <c r="R37" s="34">
        <f t="shared" si="12"/>
        <v>46014</v>
      </c>
      <c r="S37" s="34">
        <f t="shared" si="12"/>
        <v>46015</v>
      </c>
      <c r="T37" s="34">
        <f t="shared" si="12"/>
        <v>46016</v>
      </c>
      <c r="U37" s="34">
        <f t="shared" si="12"/>
        <v>46017</v>
      </c>
      <c r="V37" s="34">
        <f t="shared" si="12"/>
        <v>46018</v>
      </c>
      <c r="W37" s="34">
        <f t="shared" si="12"/>
        <v>46019</v>
      </c>
      <c r="X37" s="34">
        <f t="shared" si="12"/>
        <v>46020</v>
      </c>
      <c r="Y37" s="34">
        <f t="shared" si="12"/>
        <v>46021</v>
      </c>
      <c r="Z37" s="34">
        <f t="shared" si="12"/>
        <v>46022</v>
      </c>
      <c r="AA37" s="34">
        <f t="shared" si="12"/>
        <v>46023</v>
      </c>
      <c r="AB37" s="34">
        <f t="shared" si="12"/>
        <v>46024</v>
      </c>
      <c r="AC37" s="34">
        <f t="shared" si="12"/>
        <v>46025</v>
      </c>
      <c r="AD37" s="34">
        <f t="shared" si="12"/>
        <v>46026</v>
      </c>
      <c r="AE37" s="54" t="s">
        <v>10</v>
      </c>
      <c r="AF37" s="76" t="s">
        <v>31</v>
      </c>
      <c r="AG37" s="76" t="s">
        <v>70</v>
      </c>
      <c r="AH37" s="76" t="s">
        <v>71</v>
      </c>
      <c r="AJ37" s="16"/>
    </row>
    <row r="38" spans="2:36">
      <c r="B38" s="3" t="s">
        <v>2</v>
      </c>
      <c r="C38" s="13">
        <f>$AB$4+IF(WEEKDAY($AB$4,2)=1,0,8-WEEKDAY($AB$4,2))+C39</f>
        <v>45999</v>
      </c>
      <c r="D38" s="13">
        <f t="shared" ref="D38:AD38" si="13">$AB$4+IF(WEEKDAY($AB$4,2)=1,0,8-WEEKDAY($AB$4,2))+D39</f>
        <v>46000</v>
      </c>
      <c r="E38" s="13">
        <f t="shared" si="13"/>
        <v>46001</v>
      </c>
      <c r="F38" s="13">
        <f t="shared" si="13"/>
        <v>46002</v>
      </c>
      <c r="G38" s="13">
        <f t="shared" si="13"/>
        <v>46003</v>
      </c>
      <c r="H38" s="13">
        <f t="shared" si="13"/>
        <v>46004</v>
      </c>
      <c r="I38" s="13">
        <f t="shared" si="13"/>
        <v>46005</v>
      </c>
      <c r="J38" s="13">
        <f t="shared" si="13"/>
        <v>46006</v>
      </c>
      <c r="K38" s="13">
        <f t="shared" si="13"/>
        <v>46007</v>
      </c>
      <c r="L38" s="13">
        <f t="shared" si="13"/>
        <v>46008</v>
      </c>
      <c r="M38" s="13">
        <f t="shared" si="13"/>
        <v>46009</v>
      </c>
      <c r="N38" s="13">
        <f t="shared" si="13"/>
        <v>46010</v>
      </c>
      <c r="O38" s="13">
        <f t="shared" si="13"/>
        <v>46011</v>
      </c>
      <c r="P38" s="13">
        <f t="shared" si="13"/>
        <v>46012</v>
      </c>
      <c r="Q38" s="13">
        <f t="shared" si="13"/>
        <v>46013</v>
      </c>
      <c r="R38" s="13">
        <f t="shared" si="13"/>
        <v>46014</v>
      </c>
      <c r="S38" s="13">
        <f t="shared" si="13"/>
        <v>46015</v>
      </c>
      <c r="T38" s="13">
        <f t="shared" si="13"/>
        <v>46016</v>
      </c>
      <c r="U38" s="13">
        <f t="shared" si="13"/>
        <v>46017</v>
      </c>
      <c r="V38" s="13">
        <f t="shared" si="13"/>
        <v>46018</v>
      </c>
      <c r="W38" s="13">
        <f t="shared" si="13"/>
        <v>46019</v>
      </c>
      <c r="X38" s="13">
        <f t="shared" si="13"/>
        <v>46020</v>
      </c>
      <c r="Y38" s="13">
        <f t="shared" si="13"/>
        <v>46021</v>
      </c>
      <c r="Z38" s="13">
        <f t="shared" si="13"/>
        <v>46022</v>
      </c>
      <c r="AA38" s="13">
        <f t="shared" si="13"/>
        <v>46023</v>
      </c>
      <c r="AB38" s="13">
        <f t="shared" si="13"/>
        <v>46024</v>
      </c>
      <c r="AC38" s="13">
        <f t="shared" si="13"/>
        <v>46025</v>
      </c>
      <c r="AD38" s="13">
        <f t="shared" si="13"/>
        <v>46026</v>
      </c>
      <c r="AE38" s="55"/>
      <c r="AF38" s="76"/>
      <c r="AG38" s="76"/>
      <c r="AH38" s="76"/>
    </row>
    <row r="39" spans="2:36" ht="18" hidden="1" customHeight="1">
      <c r="B39" s="3"/>
      <c r="C39" s="15">
        <v>56</v>
      </c>
      <c r="D39" s="15">
        <v>57</v>
      </c>
      <c r="E39" s="15">
        <v>58</v>
      </c>
      <c r="F39" s="15">
        <v>59</v>
      </c>
      <c r="G39" s="15">
        <v>60</v>
      </c>
      <c r="H39" s="15">
        <v>61</v>
      </c>
      <c r="I39" s="15">
        <v>62</v>
      </c>
      <c r="J39" s="15">
        <v>63</v>
      </c>
      <c r="K39" s="15">
        <v>64</v>
      </c>
      <c r="L39" s="15">
        <v>65</v>
      </c>
      <c r="M39" s="15">
        <v>66</v>
      </c>
      <c r="N39" s="15">
        <v>67</v>
      </c>
      <c r="O39" s="15">
        <v>68</v>
      </c>
      <c r="P39" s="15">
        <v>69</v>
      </c>
      <c r="Q39" s="15">
        <v>70</v>
      </c>
      <c r="R39" s="15">
        <v>71</v>
      </c>
      <c r="S39" s="15">
        <v>72</v>
      </c>
      <c r="T39" s="15">
        <v>73</v>
      </c>
      <c r="U39" s="15">
        <v>74</v>
      </c>
      <c r="V39" s="15">
        <v>75</v>
      </c>
      <c r="W39" s="15">
        <v>76</v>
      </c>
      <c r="X39" s="15">
        <v>77</v>
      </c>
      <c r="Y39" s="15">
        <v>78</v>
      </c>
      <c r="Z39" s="15">
        <v>79</v>
      </c>
      <c r="AA39" s="15">
        <v>80</v>
      </c>
      <c r="AB39" s="15">
        <v>81</v>
      </c>
      <c r="AC39" s="15">
        <v>82</v>
      </c>
      <c r="AD39" s="15">
        <v>83</v>
      </c>
      <c r="AE39" s="55"/>
      <c r="AF39" s="76"/>
      <c r="AG39" s="76"/>
      <c r="AH39" s="76"/>
      <c r="AI39" s="10"/>
    </row>
    <row r="40" spans="2:36" ht="0.75" hidden="1" customHeight="1">
      <c r="B40" s="3"/>
      <c r="C40" s="15">
        <f>WEEKDAY(C8)</f>
        <v>2</v>
      </c>
      <c r="D40" s="15">
        <f t="shared" ref="D40:AD40" si="14">WEEKDAY(D8)</f>
        <v>3</v>
      </c>
      <c r="E40" s="15">
        <f t="shared" si="14"/>
        <v>4</v>
      </c>
      <c r="F40" s="15">
        <f t="shared" si="14"/>
        <v>5</v>
      </c>
      <c r="G40" s="15">
        <f t="shared" si="14"/>
        <v>6</v>
      </c>
      <c r="H40" s="15">
        <f t="shared" si="14"/>
        <v>7</v>
      </c>
      <c r="I40" s="15">
        <f t="shared" si="14"/>
        <v>1</v>
      </c>
      <c r="J40" s="15">
        <f t="shared" si="14"/>
        <v>2</v>
      </c>
      <c r="K40" s="15">
        <f t="shared" si="14"/>
        <v>3</v>
      </c>
      <c r="L40" s="15">
        <f t="shared" si="14"/>
        <v>4</v>
      </c>
      <c r="M40" s="15">
        <f t="shared" si="14"/>
        <v>5</v>
      </c>
      <c r="N40" s="15">
        <f t="shared" si="14"/>
        <v>6</v>
      </c>
      <c r="O40" s="15">
        <f t="shared" si="14"/>
        <v>7</v>
      </c>
      <c r="P40" s="15">
        <f t="shared" si="14"/>
        <v>1</v>
      </c>
      <c r="Q40" s="15">
        <f t="shared" si="14"/>
        <v>2</v>
      </c>
      <c r="R40" s="15">
        <f t="shared" si="14"/>
        <v>3</v>
      </c>
      <c r="S40" s="15">
        <f t="shared" si="14"/>
        <v>4</v>
      </c>
      <c r="T40" s="15">
        <f t="shared" si="14"/>
        <v>5</v>
      </c>
      <c r="U40" s="15">
        <f t="shared" si="14"/>
        <v>6</v>
      </c>
      <c r="V40" s="15">
        <f t="shared" si="14"/>
        <v>7</v>
      </c>
      <c r="W40" s="15">
        <f t="shared" si="14"/>
        <v>1</v>
      </c>
      <c r="X40" s="15">
        <f t="shared" si="14"/>
        <v>2</v>
      </c>
      <c r="Y40" s="15">
        <f t="shared" si="14"/>
        <v>3</v>
      </c>
      <c r="Z40" s="15">
        <f t="shared" si="14"/>
        <v>4</v>
      </c>
      <c r="AA40" s="15">
        <f t="shared" si="14"/>
        <v>5</v>
      </c>
      <c r="AB40" s="15">
        <f t="shared" si="14"/>
        <v>6</v>
      </c>
      <c r="AC40" s="15">
        <f t="shared" si="14"/>
        <v>7</v>
      </c>
      <c r="AD40" s="15">
        <f t="shared" si="14"/>
        <v>1</v>
      </c>
      <c r="AE40" s="55"/>
      <c r="AF40" s="76"/>
      <c r="AG40" s="76"/>
      <c r="AH40" s="76"/>
      <c r="AI40" s="10"/>
    </row>
    <row r="41" spans="2:36">
      <c r="B41" s="3" t="s">
        <v>3</v>
      </c>
      <c r="C41" s="14">
        <f>C38</f>
        <v>45999</v>
      </c>
      <c r="D41" s="14">
        <f t="shared" ref="D41:AD41" si="15">D38</f>
        <v>46000</v>
      </c>
      <c r="E41" s="14">
        <f t="shared" si="15"/>
        <v>46001</v>
      </c>
      <c r="F41" s="14">
        <f t="shared" si="15"/>
        <v>46002</v>
      </c>
      <c r="G41" s="14">
        <f t="shared" si="15"/>
        <v>46003</v>
      </c>
      <c r="H41" s="14">
        <f t="shared" si="15"/>
        <v>46004</v>
      </c>
      <c r="I41" s="14">
        <f t="shared" si="15"/>
        <v>46005</v>
      </c>
      <c r="J41" s="14">
        <f t="shared" si="15"/>
        <v>46006</v>
      </c>
      <c r="K41" s="14">
        <f t="shared" si="15"/>
        <v>46007</v>
      </c>
      <c r="L41" s="14">
        <f t="shared" si="15"/>
        <v>46008</v>
      </c>
      <c r="M41" s="14">
        <f t="shared" si="15"/>
        <v>46009</v>
      </c>
      <c r="N41" s="14">
        <f t="shared" si="15"/>
        <v>46010</v>
      </c>
      <c r="O41" s="14">
        <f t="shared" si="15"/>
        <v>46011</v>
      </c>
      <c r="P41" s="14">
        <f t="shared" si="15"/>
        <v>46012</v>
      </c>
      <c r="Q41" s="14">
        <f t="shared" si="15"/>
        <v>46013</v>
      </c>
      <c r="R41" s="14">
        <f t="shared" si="15"/>
        <v>46014</v>
      </c>
      <c r="S41" s="14">
        <f t="shared" si="15"/>
        <v>46015</v>
      </c>
      <c r="T41" s="14">
        <f t="shared" si="15"/>
        <v>46016</v>
      </c>
      <c r="U41" s="14">
        <f t="shared" si="15"/>
        <v>46017</v>
      </c>
      <c r="V41" s="14">
        <f t="shared" si="15"/>
        <v>46018</v>
      </c>
      <c r="W41" s="14">
        <f t="shared" si="15"/>
        <v>46019</v>
      </c>
      <c r="X41" s="14">
        <f t="shared" si="15"/>
        <v>46020</v>
      </c>
      <c r="Y41" s="14">
        <f t="shared" si="15"/>
        <v>46021</v>
      </c>
      <c r="Z41" s="14">
        <f t="shared" si="15"/>
        <v>46022</v>
      </c>
      <c r="AA41" s="14">
        <f t="shared" si="15"/>
        <v>46023</v>
      </c>
      <c r="AB41" s="14">
        <f t="shared" si="15"/>
        <v>46024</v>
      </c>
      <c r="AC41" s="14">
        <f t="shared" si="15"/>
        <v>46025</v>
      </c>
      <c r="AD41" s="14">
        <f t="shared" si="15"/>
        <v>46026</v>
      </c>
      <c r="AE41" s="55"/>
      <c r="AF41" s="76"/>
      <c r="AG41" s="76"/>
      <c r="AH41" s="76"/>
      <c r="AI41" s="10"/>
    </row>
    <row r="42" spans="2:36" ht="27" customHeight="1">
      <c r="B42" s="54" t="s">
        <v>8</v>
      </c>
      <c r="C42" s="66"/>
      <c r="D42" s="64"/>
      <c r="E42" s="64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7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55"/>
      <c r="AF42" s="76"/>
      <c r="AG42" s="76"/>
      <c r="AH42" s="76"/>
    </row>
    <row r="43" spans="2:36" ht="27" customHeight="1">
      <c r="B43" s="55"/>
      <c r="C43" s="65"/>
      <c r="D43" s="65"/>
      <c r="E43" s="65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5"/>
      <c r="AF43" s="76"/>
      <c r="AG43" s="76"/>
      <c r="AH43" s="76"/>
    </row>
    <row r="44" spans="2:36" ht="27" customHeight="1">
      <c r="B44" s="55"/>
      <c r="C44" s="65"/>
      <c r="D44" s="65"/>
      <c r="E44" s="65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5"/>
      <c r="AF44" s="76"/>
      <c r="AG44" s="76"/>
      <c r="AH44" s="76"/>
    </row>
    <row r="45" spans="2:36">
      <c r="B45" s="3" t="s">
        <v>9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>
        <f>COUNTIF(C45:AD45,"○")</f>
        <v>0</v>
      </c>
      <c r="AF45" s="3">
        <f>COUNTIF(B45:AD45,"×")</f>
        <v>0</v>
      </c>
      <c r="AG45" s="3">
        <f>COUNTIF(C10:AD10,7)+COUNTIF(C10:AD10,1)</f>
        <v>8</v>
      </c>
      <c r="AH45" s="3" t="str">
        <f>IF(AE45&gt;=AG45,"○","×")</f>
        <v>×</v>
      </c>
    </row>
    <row r="46" spans="2:36" ht="27" customHeight="1"/>
    <row r="47" spans="2:36" ht="18.75" customHeight="1">
      <c r="B47" s="3" t="s">
        <v>1</v>
      </c>
      <c r="C47" s="34">
        <f>$AB$4+IF(WEEKDAY($AB$4,2)=1,0,8-WEEKDAY($AB$4,2))+C49</f>
        <v>46027</v>
      </c>
      <c r="D47" s="34">
        <f t="shared" ref="D47:AD47" si="16">$AB$4+IF(WEEKDAY($AB$4,2)=1,0,8-WEEKDAY($AB$4,2))+D49</f>
        <v>46028</v>
      </c>
      <c r="E47" s="34">
        <f t="shared" si="16"/>
        <v>46029</v>
      </c>
      <c r="F47" s="34">
        <f t="shared" si="16"/>
        <v>46030</v>
      </c>
      <c r="G47" s="34">
        <f t="shared" si="16"/>
        <v>46031</v>
      </c>
      <c r="H47" s="34">
        <f t="shared" si="16"/>
        <v>46032</v>
      </c>
      <c r="I47" s="34">
        <f t="shared" si="16"/>
        <v>46033</v>
      </c>
      <c r="J47" s="34">
        <f t="shared" si="16"/>
        <v>46034</v>
      </c>
      <c r="K47" s="34">
        <f t="shared" si="16"/>
        <v>46035</v>
      </c>
      <c r="L47" s="34">
        <f t="shared" si="16"/>
        <v>46036</v>
      </c>
      <c r="M47" s="34">
        <f t="shared" si="16"/>
        <v>46037</v>
      </c>
      <c r="N47" s="34">
        <f t="shared" si="16"/>
        <v>46038</v>
      </c>
      <c r="O47" s="34">
        <f t="shared" si="16"/>
        <v>46039</v>
      </c>
      <c r="P47" s="34">
        <f t="shared" si="16"/>
        <v>46040</v>
      </c>
      <c r="Q47" s="34">
        <f t="shared" si="16"/>
        <v>46041</v>
      </c>
      <c r="R47" s="34">
        <f t="shared" si="16"/>
        <v>46042</v>
      </c>
      <c r="S47" s="34">
        <f t="shared" si="16"/>
        <v>46043</v>
      </c>
      <c r="T47" s="34">
        <f t="shared" si="16"/>
        <v>46044</v>
      </c>
      <c r="U47" s="34">
        <f t="shared" si="16"/>
        <v>46045</v>
      </c>
      <c r="V47" s="34">
        <f t="shared" si="16"/>
        <v>46046</v>
      </c>
      <c r="W47" s="34">
        <f t="shared" si="16"/>
        <v>46047</v>
      </c>
      <c r="X47" s="34">
        <f t="shared" si="16"/>
        <v>46048</v>
      </c>
      <c r="Y47" s="34">
        <f t="shared" si="16"/>
        <v>46049</v>
      </c>
      <c r="Z47" s="34">
        <f t="shared" si="16"/>
        <v>46050</v>
      </c>
      <c r="AA47" s="34">
        <f t="shared" si="16"/>
        <v>46051</v>
      </c>
      <c r="AB47" s="34">
        <f t="shared" si="16"/>
        <v>46052</v>
      </c>
      <c r="AC47" s="34">
        <f t="shared" si="16"/>
        <v>46053</v>
      </c>
      <c r="AD47" s="34">
        <f t="shared" si="16"/>
        <v>46054</v>
      </c>
      <c r="AE47" s="54" t="s">
        <v>10</v>
      </c>
      <c r="AF47" s="76" t="s">
        <v>31</v>
      </c>
      <c r="AG47" s="76" t="s">
        <v>70</v>
      </c>
      <c r="AH47" s="76" t="s">
        <v>71</v>
      </c>
      <c r="AJ47" s="16"/>
    </row>
    <row r="48" spans="2:36" ht="18" customHeight="1">
      <c r="B48" s="3" t="s">
        <v>2</v>
      </c>
      <c r="C48" s="13">
        <f>$AB$4+IF(WEEKDAY($AB$4,2)=1,0,8-WEEKDAY($AB$4,2))+C49</f>
        <v>46027</v>
      </c>
      <c r="D48" s="13">
        <f t="shared" ref="D48:AD48" si="17">$AB$4+IF(WEEKDAY($AB$4,2)=1,0,8-WEEKDAY($AB$4,2))+D49</f>
        <v>46028</v>
      </c>
      <c r="E48" s="13">
        <f t="shared" si="17"/>
        <v>46029</v>
      </c>
      <c r="F48" s="13">
        <f t="shared" si="17"/>
        <v>46030</v>
      </c>
      <c r="G48" s="13">
        <f t="shared" si="17"/>
        <v>46031</v>
      </c>
      <c r="H48" s="13">
        <f t="shared" si="17"/>
        <v>46032</v>
      </c>
      <c r="I48" s="13">
        <f t="shared" si="17"/>
        <v>46033</v>
      </c>
      <c r="J48" s="13">
        <f t="shared" si="17"/>
        <v>46034</v>
      </c>
      <c r="K48" s="13">
        <f t="shared" si="17"/>
        <v>46035</v>
      </c>
      <c r="L48" s="13">
        <f t="shared" si="17"/>
        <v>46036</v>
      </c>
      <c r="M48" s="13">
        <f t="shared" si="17"/>
        <v>46037</v>
      </c>
      <c r="N48" s="13">
        <f t="shared" si="17"/>
        <v>46038</v>
      </c>
      <c r="O48" s="13">
        <f t="shared" si="17"/>
        <v>46039</v>
      </c>
      <c r="P48" s="13">
        <f t="shared" si="17"/>
        <v>46040</v>
      </c>
      <c r="Q48" s="13">
        <f t="shared" si="17"/>
        <v>46041</v>
      </c>
      <c r="R48" s="13">
        <f t="shared" si="17"/>
        <v>46042</v>
      </c>
      <c r="S48" s="13">
        <f t="shared" si="17"/>
        <v>46043</v>
      </c>
      <c r="T48" s="13">
        <f t="shared" si="17"/>
        <v>46044</v>
      </c>
      <c r="U48" s="13">
        <f t="shared" si="17"/>
        <v>46045</v>
      </c>
      <c r="V48" s="13">
        <f t="shared" si="17"/>
        <v>46046</v>
      </c>
      <c r="W48" s="13">
        <f t="shared" si="17"/>
        <v>46047</v>
      </c>
      <c r="X48" s="13">
        <f t="shared" si="17"/>
        <v>46048</v>
      </c>
      <c r="Y48" s="13">
        <f t="shared" si="17"/>
        <v>46049</v>
      </c>
      <c r="Z48" s="13">
        <f t="shared" si="17"/>
        <v>46050</v>
      </c>
      <c r="AA48" s="13">
        <f t="shared" si="17"/>
        <v>46051</v>
      </c>
      <c r="AB48" s="13">
        <f t="shared" si="17"/>
        <v>46052</v>
      </c>
      <c r="AC48" s="13">
        <f t="shared" si="17"/>
        <v>46053</v>
      </c>
      <c r="AD48" s="13">
        <f t="shared" si="17"/>
        <v>46054</v>
      </c>
      <c r="AE48" s="55"/>
      <c r="AF48" s="76"/>
      <c r="AG48" s="76"/>
      <c r="AH48" s="76"/>
    </row>
    <row r="49" spans="2:36" ht="27" hidden="1" customHeight="1">
      <c r="B49" s="3"/>
      <c r="C49" s="15">
        <v>84</v>
      </c>
      <c r="D49" s="15">
        <v>85</v>
      </c>
      <c r="E49" s="15">
        <v>86</v>
      </c>
      <c r="F49" s="15">
        <v>87</v>
      </c>
      <c r="G49" s="15">
        <v>88</v>
      </c>
      <c r="H49" s="15">
        <v>89</v>
      </c>
      <c r="I49" s="15">
        <v>90</v>
      </c>
      <c r="J49" s="15">
        <v>91</v>
      </c>
      <c r="K49" s="15">
        <v>92</v>
      </c>
      <c r="L49" s="15">
        <v>93</v>
      </c>
      <c r="M49" s="15">
        <v>94</v>
      </c>
      <c r="N49" s="15">
        <v>95</v>
      </c>
      <c r="O49" s="15">
        <v>96</v>
      </c>
      <c r="P49" s="15">
        <v>97</v>
      </c>
      <c r="Q49" s="15">
        <v>98</v>
      </c>
      <c r="R49" s="15">
        <v>99</v>
      </c>
      <c r="S49" s="15">
        <v>100</v>
      </c>
      <c r="T49" s="15">
        <v>101</v>
      </c>
      <c r="U49" s="15">
        <v>102</v>
      </c>
      <c r="V49" s="15">
        <v>103</v>
      </c>
      <c r="W49" s="15">
        <v>104</v>
      </c>
      <c r="X49" s="15">
        <v>105</v>
      </c>
      <c r="Y49" s="15">
        <v>106</v>
      </c>
      <c r="Z49" s="15">
        <v>107</v>
      </c>
      <c r="AA49" s="15">
        <v>108</v>
      </c>
      <c r="AB49" s="15">
        <v>109</v>
      </c>
      <c r="AC49" s="15">
        <v>110</v>
      </c>
      <c r="AD49" s="15">
        <v>111</v>
      </c>
      <c r="AE49" s="55"/>
      <c r="AF49" s="76"/>
      <c r="AG49" s="76"/>
      <c r="AH49" s="76"/>
      <c r="AI49" s="10"/>
    </row>
    <row r="50" spans="2:36" ht="27" hidden="1" customHeight="1">
      <c r="B50" s="3"/>
      <c r="C50" s="15">
        <f>WEEKDAY(C8)</f>
        <v>2</v>
      </c>
      <c r="D50" s="15">
        <f t="shared" ref="D50:AD50" si="18">WEEKDAY(D8)</f>
        <v>3</v>
      </c>
      <c r="E50" s="15">
        <f t="shared" si="18"/>
        <v>4</v>
      </c>
      <c r="F50" s="15">
        <f t="shared" si="18"/>
        <v>5</v>
      </c>
      <c r="G50" s="15">
        <f t="shared" si="18"/>
        <v>6</v>
      </c>
      <c r="H50" s="15">
        <f t="shared" si="18"/>
        <v>7</v>
      </c>
      <c r="I50" s="15">
        <f t="shared" si="18"/>
        <v>1</v>
      </c>
      <c r="J50" s="15">
        <f t="shared" si="18"/>
        <v>2</v>
      </c>
      <c r="K50" s="15">
        <f t="shared" si="18"/>
        <v>3</v>
      </c>
      <c r="L50" s="15">
        <f t="shared" si="18"/>
        <v>4</v>
      </c>
      <c r="M50" s="15">
        <f t="shared" si="18"/>
        <v>5</v>
      </c>
      <c r="N50" s="15">
        <f t="shared" si="18"/>
        <v>6</v>
      </c>
      <c r="O50" s="15">
        <f t="shared" si="18"/>
        <v>7</v>
      </c>
      <c r="P50" s="15">
        <f t="shared" si="18"/>
        <v>1</v>
      </c>
      <c r="Q50" s="15">
        <f t="shared" si="18"/>
        <v>2</v>
      </c>
      <c r="R50" s="15">
        <f t="shared" si="18"/>
        <v>3</v>
      </c>
      <c r="S50" s="15">
        <f t="shared" si="18"/>
        <v>4</v>
      </c>
      <c r="T50" s="15">
        <f t="shared" si="18"/>
        <v>5</v>
      </c>
      <c r="U50" s="15">
        <f t="shared" si="18"/>
        <v>6</v>
      </c>
      <c r="V50" s="15">
        <f t="shared" si="18"/>
        <v>7</v>
      </c>
      <c r="W50" s="15">
        <f t="shared" si="18"/>
        <v>1</v>
      </c>
      <c r="X50" s="15">
        <f t="shared" si="18"/>
        <v>2</v>
      </c>
      <c r="Y50" s="15">
        <f t="shared" si="18"/>
        <v>3</v>
      </c>
      <c r="Z50" s="15">
        <f t="shared" si="18"/>
        <v>4</v>
      </c>
      <c r="AA50" s="15">
        <f t="shared" si="18"/>
        <v>5</v>
      </c>
      <c r="AB50" s="15">
        <f t="shared" si="18"/>
        <v>6</v>
      </c>
      <c r="AC50" s="15">
        <f t="shared" si="18"/>
        <v>7</v>
      </c>
      <c r="AD50" s="15">
        <f t="shared" si="18"/>
        <v>1</v>
      </c>
      <c r="AE50" s="55"/>
      <c r="AF50" s="76"/>
      <c r="AG50" s="76"/>
      <c r="AH50" s="76"/>
      <c r="AI50" s="10"/>
    </row>
    <row r="51" spans="2:36">
      <c r="B51" s="3" t="s">
        <v>3</v>
      </c>
      <c r="C51" s="14">
        <f t="shared" ref="C51:AD51" si="19">C48</f>
        <v>46027</v>
      </c>
      <c r="D51" s="14">
        <f t="shared" si="19"/>
        <v>46028</v>
      </c>
      <c r="E51" s="14">
        <f t="shared" si="19"/>
        <v>46029</v>
      </c>
      <c r="F51" s="14">
        <f t="shared" si="19"/>
        <v>46030</v>
      </c>
      <c r="G51" s="14">
        <f t="shared" si="19"/>
        <v>46031</v>
      </c>
      <c r="H51" s="14">
        <f t="shared" si="19"/>
        <v>46032</v>
      </c>
      <c r="I51" s="14">
        <f t="shared" si="19"/>
        <v>46033</v>
      </c>
      <c r="J51" s="14">
        <f t="shared" si="19"/>
        <v>46034</v>
      </c>
      <c r="K51" s="14">
        <f t="shared" si="19"/>
        <v>46035</v>
      </c>
      <c r="L51" s="14">
        <f t="shared" si="19"/>
        <v>46036</v>
      </c>
      <c r="M51" s="14">
        <f t="shared" si="19"/>
        <v>46037</v>
      </c>
      <c r="N51" s="14">
        <f t="shared" si="19"/>
        <v>46038</v>
      </c>
      <c r="O51" s="14">
        <f t="shared" si="19"/>
        <v>46039</v>
      </c>
      <c r="P51" s="14">
        <f t="shared" si="19"/>
        <v>46040</v>
      </c>
      <c r="Q51" s="14">
        <f t="shared" si="19"/>
        <v>46041</v>
      </c>
      <c r="R51" s="14">
        <f t="shared" si="19"/>
        <v>46042</v>
      </c>
      <c r="S51" s="14">
        <f t="shared" si="19"/>
        <v>46043</v>
      </c>
      <c r="T51" s="14">
        <f t="shared" si="19"/>
        <v>46044</v>
      </c>
      <c r="U51" s="14">
        <f t="shared" si="19"/>
        <v>46045</v>
      </c>
      <c r="V51" s="14">
        <f t="shared" si="19"/>
        <v>46046</v>
      </c>
      <c r="W51" s="14">
        <f t="shared" si="19"/>
        <v>46047</v>
      </c>
      <c r="X51" s="14">
        <f t="shared" si="19"/>
        <v>46048</v>
      </c>
      <c r="Y51" s="14">
        <f t="shared" si="19"/>
        <v>46049</v>
      </c>
      <c r="Z51" s="14">
        <f t="shared" si="19"/>
        <v>46050</v>
      </c>
      <c r="AA51" s="14">
        <f t="shared" si="19"/>
        <v>46051</v>
      </c>
      <c r="AB51" s="14">
        <f t="shared" si="19"/>
        <v>46052</v>
      </c>
      <c r="AC51" s="14">
        <f t="shared" si="19"/>
        <v>46053</v>
      </c>
      <c r="AD51" s="14">
        <f t="shared" si="19"/>
        <v>46054</v>
      </c>
      <c r="AE51" s="55"/>
      <c r="AF51" s="76"/>
      <c r="AG51" s="76"/>
      <c r="AH51" s="76"/>
      <c r="AI51" s="10"/>
    </row>
    <row r="52" spans="2:36" ht="27" customHeight="1">
      <c r="B52" s="54" t="s">
        <v>8</v>
      </c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6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5"/>
      <c r="AF52" s="76"/>
      <c r="AG52" s="76"/>
      <c r="AH52" s="76"/>
    </row>
    <row r="53" spans="2:36" ht="27" customHeight="1">
      <c r="B53" s="55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65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5"/>
      <c r="AF53" s="76"/>
      <c r="AG53" s="76"/>
      <c r="AH53" s="76"/>
    </row>
    <row r="54" spans="2:36" ht="27" customHeight="1">
      <c r="B54" s="55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65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5"/>
      <c r="AF54" s="76"/>
      <c r="AG54" s="76"/>
      <c r="AH54" s="76"/>
    </row>
    <row r="55" spans="2:36">
      <c r="B55" s="3" t="s">
        <v>9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>
        <f>COUNTIF(C55:AD55,"○")</f>
        <v>0</v>
      </c>
      <c r="AF55" s="3">
        <f>COUNTIF(B55:AD55,"×")</f>
        <v>0</v>
      </c>
      <c r="AG55" s="3">
        <f>COUNTIF(C10:AD10,7)+COUNTIF(C10:AD10,1)</f>
        <v>8</v>
      </c>
      <c r="AH55" s="3" t="str">
        <f>IF(AE55&gt;=AG55,"○","×")</f>
        <v>×</v>
      </c>
      <c r="AI55" s="16"/>
    </row>
    <row r="56" spans="2:36" ht="27" customHeight="1"/>
    <row r="57" spans="2:36" ht="18.75" customHeight="1">
      <c r="B57" s="3" t="s">
        <v>1</v>
      </c>
      <c r="C57" s="34">
        <f>$AB$4+IF(WEEKDAY($AB$4,2)=1,0,8-WEEKDAY($AB$4,2))+C59</f>
        <v>46055</v>
      </c>
      <c r="D57" s="34">
        <f t="shared" ref="D57:AD57" si="20">$AB$4+IF(WEEKDAY($AB$4,2)=1,0,8-WEEKDAY($AB$4,2))+D59</f>
        <v>46056</v>
      </c>
      <c r="E57" s="34">
        <f t="shared" si="20"/>
        <v>46057</v>
      </c>
      <c r="F57" s="34">
        <f t="shared" si="20"/>
        <v>46058</v>
      </c>
      <c r="G57" s="34">
        <f t="shared" si="20"/>
        <v>46059</v>
      </c>
      <c r="H57" s="34">
        <f t="shared" si="20"/>
        <v>46060</v>
      </c>
      <c r="I57" s="34">
        <f t="shared" si="20"/>
        <v>46061</v>
      </c>
      <c r="J57" s="34">
        <f t="shared" si="20"/>
        <v>46062</v>
      </c>
      <c r="K57" s="34">
        <f t="shared" si="20"/>
        <v>46063</v>
      </c>
      <c r="L57" s="34">
        <f t="shared" si="20"/>
        <v>46064</v>
      </c>
      <c r="M57" s="34">
        <f t="shared" si="20"/>
        <v>46065</v>
      </c>
      <c r="N57" s="34">
        <f t="shared" si="20"/>
        <v>46066</v>
      </c>
      <c r="O57" s="34">
        <f t="shared" si="20"/>
        <v>46067</v>
      </c>
      <c r="P57" s="34">
        <f t="shared" si="20"/>
        <v>46068</v>
      </c>
      <c r="Q57" s="34">
        <f t="shared" si="20"/>
        <v>46069</v>
      </c>
      <c r="R57" s="34">
        <f t="shared" si="20"/>
        <v>46070</v>
      </c>
      <c r="S57" s="34">
        <f t="shared" si="20"/>
        <v>46071</v>
      </c>
      <c r="T57" s="34">
        <f t="shared" si="20"/>
        <v>46072</v>
      </c>
      <c r="U57" s="34">
        <f t="shared" si="20"/>
        <v>46073</v>
      </c>
      <c r="V57" s="34">
        <f t="shared" si="20"/>
        <v>46074</v>
      </c>
      <c r="W57" s="34">
        <f t="shared" si="20"/>
        <v>46075</v>
      </c>
      <c r="X57" s="34">
        <f t="shared" si="20"/>
        <v>46076</v>
      </c>
      <c r="Y57" s="34">
        <f t="shared" si="20"/>
        <v>46077</v>
      </c>
      <c r="Z57" s="34">
        <f t="shared" si="20"/>
        <v>46078</v>
      </c>
      <c r="AA57" s="34">
        <f t="shared" si="20"/>
        <v>46079</v>
      </c>
      <c r="AB57" s="34">
        <f t="shared" si="20"/>
        <v>46080</v>
      </c>
      <c r="AC57" s="34">
        <f t="shared" si="20"/>
        <v>46081</v>
      </c>
      <c r="AD57" s="34">
        <f t="shared" si="20"/>
        <v>46082</v>
      </c>
      <c r="AE57" s="54" t="s">
        <v>10</v>
      </c>
      <c r="AF57" s="76" t="s">
        <v>31</v>
      </c>
      <c r="AG57" s="76" t="s">
        <v>70</v>
      </c>
      <c r="AH57" s="76" t="s">
        <v>71</v>
      </c>
      <c r="AJ57" s="16"/>
    </row>
    <row r="58" spans="2:36">
      <c r="B58" s="3" t="s">
        <v>2</v>
      </c>
      <c r="C58" s="13">
        <f>$AB$4+IF(WEEKDAY($AB$4,2)=1,0,8-WEEKDAY($AB$4,2))+C59</f>
        <v>46055</v>
      </c>
      <c r="D58" s="13">
        <f t="shared" ref="D58:AD58" si="21">$AB$4+IF(WEEKDAY($AB$4,2)=1,0,8-WEEKDAY($AB$4,2))+D59</f>
        <v>46056</v>
      </c>
      <c r="E58" s="13">
        <f t="shared" si="21"/>
        <v>46057</v>
      </c>
      <c r="F58" s="13">
        <f t="shared" si="21"/>
        <v>46058</v>
      </c>
      <c r="G58" s="13">
        <f t="shared" si="21"/>
        <v>46059</v>
      </c>
      <c r="H58" s="13">
        <f t="shared" si="21"/>
        <v>46060</v>
      </c>
      <c r="I58" s="13">
        <f t="shared" si="21"/>
        <v>46061</v>
      </c>
      <c r="J58" s="13">
        <f t="shared" si="21"/>
        <v>46062</v>
      </c>
      <c r="K58" s="13">
        <f t="shared" si="21"/>
        <v>46063</v>
      </c>
      <c r="L58" s="13">
        <f t="shared" si="21"/>
        <v>46064</v>
      </c>
      <c r="M58" s="13">
        <f t="shared" si="21"/>
        <v>46065</v>
      </c>
      <c r="N58" s="13">
        <f t="shared" si="21"/>
        <v>46066</v>
      </c>
      <c r="O58" s="13">
        <f t="shared" si="21"/>
        <v>46067</v>
      </c>
      <c r="P58" s="13">
        <f t="shared" si="21"/>
        <v>46068</v>
      </c>
      <c r="Q58" s="13">
        <f t="shared" si="21"/>
        <v>46069</v>
      </c>
      <c r="R58" s="13">
        <f t="shared" si="21"/>
        <v>46070</v>
      </c>
      <c r="S58" s="13">
        <f t="shared" si="21"/>
        <v>46071</v>
      </c>
      <c r="T58" s="13">
        <f t="shared" si="21"/>
        <v>46072</v>
      </c>
      <c r="U58" s="13">
        <f t="shared" si="21"/>
        <v>46073</v>
      </c>
      <c r="V58" s="13">
        <f t="shared" si="21"/>
        <v>46074</v>
      </c>
      <c r="W58" s="13">
        <f t="shared" si="21"/>
        <v>46075</v>
      </c>
      <c r="X58" s="13">
        <f t="shared" si="21"/>
        <v>46076</v>
      </c>
      <c r="Y58" s="13">
        <f t="shared" si="21"/>
        <v>46077</v>
      </c>
      <c r="Z58" s="13">
        <f t="shared" si="21"/>
        <v>46078</v>
      </c>
      <c r="AA58" s="13">
        <f t="shared" si="21"/>
        <v>46079</v>
      </c>
      <c r="AB58" s="13">
        <f t="shared" si="21"/>
        <v>46080</v>
      </c>
      <c r="AC58" s="13">
        <f t="shared" si="21"/>
        <v>46081</v>
      </c>
      <c r="AD58" s="13">
        <f t="shared" si="21"/>
        <v>46082</v>
      </c>
      <c r="AE58" s="55"/>
      <c r="AF58" s="76"/>
      <c r="AG58" s="76"/>
      <c r="AH58" s="76"/>
    </row>
    <row r="59" spans="2:36" ht="16.5" hidden="1" customHeight="1">
      <c r="B59" s="3"/>
      <c r="C59" s="15">
        <v>112</v>
      </c>
      <c r="D59" s="15">
        <v>113</v>
      </c>
      <c r="E59" s="15">
        <v>114</v>
      </c>
      <c r="F59" s="15">
        <v>115</v>
      </c>
      <c r="G59" s="15">
        <v>116</v>
      </c>
      <c r="H59" s="15">
        <v>117</v>
      </c>
      <c r="I59" s="15">
        <v>118</v>
      </c>
      <c r="J59" s="15">
        <v>119</v>
      </c>
      <c r="K59" s="15">
        <v>120</v>
      </c>
      <c r="L59" s="15">
        <v>121</v>
      </c>
      <c r="M59" s="15">
        <v>122</v>
      </c>
      <c r="N59" s="15">
        <v>123</v>
      </c>
      <c r="O59" s="15">
        <v>124</v>
      </c>
      <c r="P59" s="15">
        <v>125</v>
      </c>
      <c r="Q59" s="15">
        <v>126</v>
      </c>
      <c r="R59" s="15">
        <v>127</v>
      </c>
      <c r="S59" s="15">
        <v>128</v>
      </c>
      <c r="T59" s="15">
        <v>129</v>
      </c>
      <c r="U59" s="15">
        <v>130</v>
      </c>
      <c r="V59" s="15">
        <v>131</v>
      </c>
      <c r="W59" s="15">
        <v>132</v>
      </c>
      <c r="X59" s="15">
        <v>133</v>
      </c>
      <c r="Y59" s="15">
        <v>134</v>
      </c>
      <c r="Z59" s="15">
        <v>135</v>
      </c>
      <c r="AA59" s="15">
        <v>136</v>
      </c>
      <c r="AB59" s="15">
        <v>137</v>
      </c>
      <c r="AC59" s="15">
        <v>138</v>
      </c>
      <c r="AD59" s="15">
        <v>139</v>
      </c>
      <c r="AE59" s="55"/>
      <c r="AF59" s="76"/>
      <c r="AG59" s="76"/>
      <c r="AH59" s="76"/>
      <c r="AI59" s="10"/>
    </row>
    <row r="60" spans="2:36" ht="16.5" hidden="1" customHeight="1">
      <c r="B60" s="3"/>
      <c r="C60" s="15">
        <f>WEEKDAY(C8)</f>
        <v>2</v>
      </c>
      <c r="D60" s="15">
        <f t="shared" ref="D60:AD60" si="22">WEEKDAY(D8)</f>
        <v>3</v>
      </c>
      <c r="E60" s="15">
        <f t="shared" si="22"/>
        <v>4</v>
      </c>
      <c r="F60" s="15">
        <f t="shared" si="22"/>
        <v>5</v>
      </c>
      <c r="G60" s="15">
        <f t="shared" si="22"/>
        <v>6</v>
      </c>
      <c r="H60" s="15">
        <f t="shared" si="22"/>
        <v>7</v>
      </c>
      <c r="I60" s="15">
        <f t="shared" si="22"/>
        <v>1</v>
      </c>
      <c r="J60" s="15">
        <f t="shared" si="22"/>
        <v>2</v>
      </c>
      <c r="K60" s="15">
        <f t="shared" si="22"/>
        <v>3</v>
      </c>
      <c r="L60" s="15">
        <f t="shared" si="22"/>
        <v>4</v>
      </c>
      <c r="M60" s="15">
        <f t="shared" si="22"/>
        <v>5</v>
      </c>
      <c r="N60" s="15">
        <f t="shared" si="22"/>
        <v>6</v>
      </c>
      <c r="O60" s="15">
        <f t="shared" si="22"/>
        <v>7</v>
      </c>
      <c r="P60" s="15">
        <f t="shared" si="22"/>
        <v>1</v>
      </c>
      <c r="Q60" s="15">
        <f t="shared" si="22"/>
        <v>2</v>
      </c>
      <c r="R60" s="15">
        <f t="shared" si="22"/>
        <v>3</v>
      </c>
      <c r="S60" s="15">
        <f t="shared" si="22"/>
        <v>4</v>
      </c>
      <c r="T60" s="15">
        <f t="shared" si="22"/>
        <v>5</v>
      </c>
      <c r="U60" s="15">
        <f t="shared" si="22"/>
        <v>6</v>
      </c>
      <c r="V60" s="15">
        <f t="shared" si="22"/>
        <v>7</v>
      </c>
      <c r="W60" s="15">
        <f t="shared" si="22"/>
        <v>1</v>
      </c>
      <c r="X60" s="15">
        <f t="shared" si="22"/>
        <v>2</v>
      </c>
      <c r="Y60" s="15">
        <f t="shared" si="22"/>
        <v>3</v>
      </c>
      <c r="Z60" s="15">
        <f t="shared" si="22"/>
        <v>4</v>
      </c>
      <c r="AA60" s="15">
        <f t="shared" si="22"/>
        <v>5</v>
      </c>
      <c r="AB60" s="15">
        <f t="shared" si="22"/>
        <v>6</v>
      </c>
      <c r="AC60" s="15">
        <f t="shared" si="22"/>
        <v>7</v>
      </c>
      <c r="AD60" s="15">
        <f t="shared" si="22"/>
        <v>1</v>
      </c>
      <c r="AE60" s="55"/>
      <c r="AF60" s="76"/>
      <c r="AG60" s="76"/>
      <c r="AH60" s="76"/>
      <c r="AI60" s="10"/>
    </row>
    <row r="61" spans="2:36">
      <c r="B61" s="3" t="s">
        <v>3</v>
      </c>
      <c r="C61" s="14">
        <f t="shared" ref="C61:AD61" si="23">C58</f>
        <v>46055</v>
      </c>
      <c r="D61" s="14">
        <f t="shared" si="23"/>
        <v>46056</v>
      </c>
      <c r="E61" s="14">
        <f t="shared" si="23"/>
        <v>46057</v>
      </c>
      <c r="F61" s="14">
        <f t="shared" si="23"/>
        <v>46058</v>
      </c>
      <c r="G61" s="14">
        <f t="shared" si="23"/>
        <v>46059</v>
      </c>
      <c r="H61" s="14">
        <f t="shared" si="23"/>
        <v>46060</v>
      </c>
      <c r="I61" s="14">
        <f t="shared" si="23"/>
        <v>46061</v>
      </c>
      <c r="J61" s="14">
        <f t="shared" si="23"/>
        <v>46062</v>
      </c>
      <c r="K61" s="14">
        <f t="shared" si="23"/>
        <v>46063</v>
      </c>
      <c r="L61" s="14">
        <f t="shared" si="23"/>
        <v>46064</v>
      </c>
      <c r="M61" s="14">
        <f t="shared" si="23"/>
        <v>46065</v>
      </c>
      <c r="N61" s="14">
        <f t="shared" si="23"/>
        <v>46066</v>
      </c>
      <c r="O61" s="14">
        <f t="shared" si="23"/>
        <v>46067</v>
      </c>
      <c r="P61" s="14">
        <f t="shared" si="23"/>
        <v>46068</v>
      </c>
      <c r="Q61" s="14">
        <f t="shared" si="23"/>
        <v>46069</v>
      </c>
      <c r="R61" s="14">
        <f t="shared" si="23"/>
        <v>46070</v>
      </c>
      <c r="S61" s="14">
        <f t="shared" si="23"/>
        <v>46071</v>
      </c>
      <c r="T61" s="14">
        <f t="shared" si="23"/>
        <v>46072</v>
      </c>
      <c r="U61" s="14">
        <f t="shared" si="23"/>
        <v>46073</v>
      </c>
      <c r="V61" s="14">
        <f t="shared" si="23"/>
        <v>46074</v>
      </c>
      <c r="W61" s="14">
        <f t="shared" si="23"/>
        <v>46075</v>
      </c>
      <c r="X61" s="14">
        <f t="shared" si="23"/>
        <v>46076</v>
      </c>
      <c r="Y61" s="14">
        <f t="shared" si="23"/>
        <v>46077</v>
      </c>
      <c r="Z61" s="14">
        <f t="shared" si="23"/>
        <v>46078</v>
      </c>
      <c r="AA61" s="14">
        <f t="shared" si="23"/>
        <v>46079</v>
      </c>
      <c r="AB61" s="14">
        <f t="shared" si="23"/>
        <v>46080</v>
      </c>
      <c r="AC61" s="14">
        <f t="shared" si="23"/>
        <v>46081</v>
      </c>
      <c r="AD61" s="14">
        <f t="shared" si="23"/>
        <v>46082</v>
      </c>
      <c r="AE61" s="55"/>
      <c r="AF61" s="76"/>
      <c r="AG61" s="76"/>
      <c r="AH61" s="76"/>
      <c r="AI61" s="10"/>
    </row>
    <row r="62" spans="2:36" ht="27" customHeight="1">
      <c r="B62" s="54" t="s">
        <v>8</v>
      </c>
      <c r="C62" s="6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4"/>
      <c r="R62" s="60"/>
      <c r="S62" s="60"/>
      <c r="T62" s="60"/>
      <c r="U62" s="60"/>
      <c r="V62" s="60"/>
      <c r="W62" s="67"/>
      <c r="X62" s="60"/>
      <c r="Y62" s="60"/>
      <c r="Z62" s="60"/>
      <c r="AA62" s="60"/>
      <c r="AB62" s="60"/>
      <c r="AC62" s="60"/>
      <c r="AD62" s="60"/>
      <c r="AE62" s="55"/>
      <c r="AF62" s="76"/>
      <c r="AG62" s="76"/>
      <c r="AH62" s="76"/>
    </row>
    <row r="63" spans="2:36" ht="27" customHeight="1">
      <c r="B63" s="55"/>
      <c r="C63" s="65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65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5"/>
      <c r="AF63" s="76"/>
      <c r="AG63" s="76"/>
      <c r="AH63" s="76"/>
    </row>
    <row r="64" spans="2:36" ht="27" customHeight="1">
      <c r="B64" s="55"/>
      <c r="C64" s="65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65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5"/>
      <c r="AF64" s="76"/>
      <c r="AG64" s="76"/>
      <c r="AH64" s="76"/>
    </row>
    <row r="65" spans="2:36">
      <c r="B65" s="3" t="s">
        <v>9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>
        <f>COUNTIF(C65:AD65,"○")</f>
        <v>0</v>
      </c>
      <c r="AF65" s="3">
        <f>COUNTIF(B65:AD65,"×")</f>
        <v>0</v>
      </c>
      <c r="AG65" s="3">
        <f>COUNTIF(C10:AD10,7)+COUNTIF(C10:AD10,1)</f>
        <v>8</v>
      </c>
      <c r="AH65" s="3" t="str">
        <f>IF((AE65+AF65)&gt;=(AG65+AF65),"○","×")</f>
        <v>×</v>
      </c>
    </row>
    <row r="66" spans="2:36" ht="25.5" customHeight="1"/>
    <row r="67" spans="2:36" ht="25.5" customHeight="1">
      <c r="S67" s="89" t="s">
        <v>71</v>
      </c>
      <c r="T67" s="90"/>
      <c r="U67" s="90"/>
      <c r="V67" s="90"/>
      <c r="W67" s="91"/>
      <c r="X67" s="89" t="str">
        <f>IF(AND(AH15="○",AH25="○",AH35="○",AH45="○",AH55="○",AH65="○"),"達成","未達成")</f>
        <v>未達成</v>
      </c>
      <c r="Y67" s="90"/>
      <c r="Z67" s="90"/>
      <c r="AA67" s="91"/>
      <c r="AB67" s="92"/>
      <c r="AC67" s="93"/>
      <c r="AD67" s="94"/>
      <c r="AG67" s="16"/>
    </row>
    <row r="68" spans="2:36" ht="25.5" customHeight="1">
      <c r="S68" s="86" t="s">
        <v>22</v>
      </c>
      <c r="T68" s="87"/>
      <c r="U68" s="87"/>
      <c r="V68" s="87"/>
      <c r="W68" s="88"/>
      <c r="X68" s="86">
        <f>AE15+AE25+AE35+AE45+AE55+AE65</f>
        <v>0</v>
      </c>
      <c r="Y68" s="87"/>
      <c r="Z68" s="87"/>
      <c r="AA68" s="88"/>
      <c r="AB68" s="86" t="s">
        <v>21</v>
      </c>
      <c r="AC68" s="87"/>
      <c r="AD68" s="88"/>
      <c r="AG68" s="16"/>
    </row>
    <row r="69" spans="2:36" ht="25.5" customHeight="1">
      <c r="S69" s="11"/>
      <c r="AG69" s="16"/>
      <c r="AJ69" t="s">
        <v>72</v>
      </c>
    </row>
    <row r="70" spans="2:36" ht="25.5" customHeight="1">
      <c r="U70" s="86" t="s">
        <v>17</v>
      </c>
      <c r="V70" s="87"/>
      <c r="W70" s="87"/>
      <c r="X70" s="87"/>
      <c r="Y70" s="88"/>
      <c r="Z70" s="70" t="str">
        <f>IF(X67="達成",AJ69,AJ70)</f>
        <v>補正無</v>
      </c>
      <c r="AA70" s="71"/>
      <c r="AB70" s="71"/>
      <c r="AC70" s="71"/>
      <c r="AD70" s="72"/>
      <c r="AG70" s="16"/>
      <c r="AJ70" t="s">
        <v>73</v>
      </c>
    </row>
    <row r="71" spans="2:36">
      <c r="AG71" s="16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7"/>
      <c r="Q74" s="7"/>
      <c r="R74" s="7"/>
      <c r="S74" s="7"/>
      <c r="T74" s="7"/>
      <c r="U74" s="7"/>
      <c r="V74" s="7"/>
      <c r="W74" s="7"/>
      <c r="X74" s="7"/>
    </row>
    <row r="75" spans="2:36" ht="19.5">
      <c r="P75" s="7"/>
      <c r="Q75" s="7"/>
      <c r="R75" s="7"/>
      <c r="S75" s="7"/>
      <c r="T75" s="8"/>
      <c r="U75" s="8"/>
      <c r="V75" s="8"/>
      <c r="W75" s="7"/>
      <c r="X75" s="7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2</v>
      </c>
      <c r="G76">
        <f t="shared" si="24"/>
        <v>3</v>
      </c>
      <c r="H76">
        <f t="shared" si="24"/>
        <v>4</v>
      </c>
      <c r="I76">
        <f t="shared" si="24"/>
        <v>5</v>
      </c>
      <c r="J76">
        <f t="shared" si="24"/>
        <v>6</v>
      </c>
      <c r="K76">
        <f t="shared" si="24"/>
        <v>7</v>
      </c>
      <c r="L76">
        <f t="shared" si="24"/>
        <v>1</v>
      </c>
      <c r="M76">
        <f t="shared" si="24"/>
        <v>2</v>
      </c>
      <c r="N76">
        <f t="shared" si="24"/>
        <v>3</v>
      </c>
      <c r="O76">
        <f t="shared" si="24"/>
        <v>4</v>
      </c>
      <c r="P76">
        <f t="shared" si="24"/>
        <v>5</v>
      </c>
      <c r="Q76">
        <f t="shared" si="24"/>
        <v>6</v>
      </c>
      <c r="R76">
        <f t="shared" si="24"/>
        <v>7</v>
      </c>
      <c r="S76">
        <f t="shared" si="24"/>
        <v>1</v>
      </c>
      <c r="T76">
        <f t="shared" si="24"/>
        <v>2</v>
      </c>
      <c r="U76">
        <f t="shared" si="24"/>
        <v>3</v>
      </c>
      <c r="V76">
        <f t="shared" si="24"/>
        <v>4</v>
      </c>
      <c r="W76">
        <f t="shared" si="24"/>
        <v>5</v>
      </c>
      <c r="X76">
        <f t="shared" si="24"/>
        <v>6</v>
      </c>
      <c r="Y76">
        <f t="shared" si="24"/>
        <v>7</v>
      </c>
      <c r="Z76">
        <f t="shared" si="24"/>
        <v>1</v>
      </c>
      <c r="AA76">
        <f t="shared" si="24"/>
        <v>2</v>
      </c>
      <c r="AB76">
        <f t="shared" si="24"/>
        <v>3</v>
      </c>
      <c r="AC76">
        <f t="shared" si="24"/>
        <v>4</v>
      </c>
      <c r="AD76">
        <f t="shared" si="24"/>
        <v>5</v>
      </c>
      <c r="AE76">
        <f>COUNTIF(C76:AD76,7)+COUNTIF(C76:AD76,1)</f>
        <v>6</v>
      </c>
    </row>
    <row r="77" spans="2:36">
      <c r="C77">
        <f t="shared" ref="C77:AD77" si="25">WEEKDAY(C18)</f>
        <v>2</v>
      </c>
      <c r="D77">
        <f t="shared" si="25"/>
        <v>3</v>
      </c>
      <c r="E77">
        <f t="shared" si="25"/>
        <v>4</v>
      </c>
      <c r="F77">
        <f t="shared" si="25"/>
        <v>5</v>
      </c>
      <c r="G77">
        <f t="shared" si="25"/>
        <v>6</v>
      </c>
      <c r="H77">
        <f t="shared" si="25"/>
        <v>7</v>
      </c>
      <c r="I77">
        <f t="shared" si="25"/>
        <v>1</v>
      </c>
      <c r="J77">
        <f t="shared" si="25"/>
        <v>2</v>
      </c>
      <c r="K77">
        <f t="shared" si="25"/>
        <v>3</v>
      </c>
      <c r="L77">
        <f t="shared" si="25"/>
        <v>4</v>
      </c>
      <c r="M77">
        <f t="shared" si="25"/>
        <v>5</v>
      </c>
      <c r="N77">
        <f t="shared" si="25"/>
        <v>6</v>
      </c>
      <c r="O77">
        <f t="shared" si="25"/>
        <v>7</v>
      </c>
      <c r="P77">
        <f t="shared" si="25"/>
        <v>1</v>
      </c>
      <c r="Q77">
        <f t="shared" si="25"/>
        <v>2</v>
      </c>
      <c r="R77">
        <f t="shared" si="25"/>
        <v>3</v>
      </c>
      <c r="S77">
        <f t="shared" si="25"/>
        <v>4</v>
      </c>
      <c r="T77">
        <f t="shared" si="25"/>
        <v>5</v>
      </c>
      <c r="U77">
        <f t="shared" si="25"/>
        <v>6</v>
      </c>
      <c r="V77">
        <f t="shared" si="25"/>
        <v>7</v>
      </c>
      <c r="W77">
        <f t="shared" si="25"/>
        <v>1</v>
      </c>
      <c r="X77">
        <f t="shared" si="25"/>
        <v>2</v>
      </c>
      <c r="Y77">
        <f t="shared" si="25"/>
        <v>3</v>
      </c>
      <c r="Z77">
        <f t="shared" si="25"/>
        <v>4</v>
      </c>
      <c r="AA77">
        <f t="shared" si="25"/>
        <v>5</v>
      </c>
      <c r="AB77">
        <f t="shared" si="25"/>
        <v>6</v>
      </c>
      <c r="AC77">
        <f t="shared" si="25"/>
        <v>7</v>
      </c>
      <c r="AD77">
        <f t="shared" si="25"/>
        <v>1</v>
      </c>
      <c r="AE77">
        <f>COUNTIF(C77:AD77,7)+COUNTIF(C77:AD77,1)</f>
        <v>8</v>
      </c>
    </row>
  </sheetData>
  <mergeCells count="208"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</mergeCells>
  <phoneticPr fontId="1"/>
  <conditionalFormatting sqref="C11:AD14">
    <cfRule type="expression" dxfId="23" priority="11">
      <formula>C$15="×"</formula>
    </cfRule>
    <cfRule type="expression" dxfId="22" priority="12">
      <formula>C$15="○"</formula>
    </cfRule>
  </conditionalFormatting>
  <conditionalFormatting sqref="C21:AD24">
    <cfRule type="expression" dxfId="21" priority="9">
      <formula>C$25="×"</formula>
    </cfRule>
    <cfRule type="expression" dxfId="20" priority="10">
      <formula>C$25="○"</formula>
    </cfRule>
  </conditionalFormatting>
  <conditionalFormatting sqref="C31:AD34">
    <cfRule type="expression" dxfId="19" priority="7">
      <formula>C$35="×"</formula>
    </cfRule>
    <cfRule type="expression" dxfId="18" priority="8">
      <formula>C$35="○"</formula>
    </cfRule>
  </conditionalFormatting>
  <conditionalFormatting sqref="C41:AD44">
    <cfRule type="expression" dxfId="17" priority="5">
      <formula>C$45="×"</formula>
    </cfRule>
    <cfRule type="expression" dxfId="16" priority="6">
      <formula>C$45="○"</formula>
    </cfRule>
  </conditionalFormatting>
  <conditionalFormatting sqref="C51:AD54">
    <cfRule type="expression" dxfId="15" priority="3">
      <formula>C$55="×"</formula>
    </cfRule>
    <cfRule type="expression" dxfId="14" priority="4">
      <formula>C$55="○"</formula>
    </cfRule>
  </conditionalFormatting>
  <conditionalFormatting sqref="C61:AD64">
    <cfRule type="expression" dxfId="13" priority="1">
      <formula>C$65="×"</formula>
    </cfRule>
    <cfRule type="expression" dxfId="12" priority="2">
      <formula>C$65="○"</formula>
    </cfRule>
  </conditionalFormatting>
  <dataValidations count="1">
    <dataValidation type="list" allowBlank="1" showInputMessage="1" showErrorMessage="1" sqref="Z70" xr:uid="{61908B25-84F3-45BD-9375-9700D923CB7E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E135D-49FC-403A-B474-3218E597F069}">
  <sheetPr>
    <pageSetUpPr fitToPage="1"/>
  </sheetPr>
  <dimension ref="A1:AM77"/>
  <sheetViews>
    <sheetView showGridLines="0" view="pageBreakPreview" zoomScale="70" zoomScaleNormal="96" zoomScaleSheetLayoutView="70" zoomScalePageLayoutView="70" workbookViewId="0">
      <selection activeCell="C3" sqref="C3"/>
    </sheetView>
  </sheetViews>
  <sheetFormatPr defaultRowHeight="18.75"/>
  <cols>
    <col min="1" max="1" width="5.87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4"/>
      <c r="B1" s="4"/>
    </row>
    <row r="2" spans="1:39" ht="25.5">
      <c r="C2" s="6" t="s">
        <v>74</v>
      </c>
      <c r="AC2" s="12" t="s">
        <v>68</v>
      </c>
      <c r="AD2" s="12"/>
    </row>
    <row r="3" spans="1:39">
      <c r="AC3" s="95" t="s">
        <v>69</v>
      </c>
      <c r="AD3" s="96"/>
      <c r="AL3" s="10"/>
      <c r="AM3" s="10"/>
    </row>
    <row r="4" spans="1:39" ht="24">
      <c r="C4" s="5" t="s">
        <v>11</v>
      </c>
      <c r="E4" s="9" t="s">
        <v>24</v>
      </c>
      <c r="AC4" s="97">
        <v>45939</v>
      </c>
      <c r="AD4" s="98"/>
      <c r="AE4" s="33"/>
    </row>
    <row r="5" spans="1:39" ht="24">
      <c r="C5" s="5" t="s">
        <v>12</v>
      </c>
      <c r="E5" s="9" t="s">
        <v>25</v>
      </c>
      <c r="AJ5" t="s">
        <v>39</v>
      </c>
    </row>
    <row r="6" spans="1:39" ht="21.75" customHeight="1"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J6" t="s">
        <v>40</v>
      </c>
    </row>
    <row r="7" spans="1:39" ht="18.75" customHeight="1">
      <c r="C7" s="3" t="s">
        <v>1</v>
      </c>
      <c r="D7" s="34">
        <f t="shared" ref="D7:AD7" si="0">$AC$4+IF(WEEKDAY($AC$4,2)=1,0,8-WEEKDAY($AC$4,2))+D9</f>
        <v>45915</v>
      </c>
      <c r="E7" s="34">
        <f t="shared" si="0"/>
        <v>45916</v>
      </c>
      <c r="F7" s="34">
        <f t="shared" si="0"/>
        <v>45917</v>
      </c>
      <c r="G7" s="34">
        <f t="shared" si="0"/>
        <v>45918</v>
      </c>
      <c r="H7" s="34">
        <f t="shared" si="0"/>
        <v>45919</v>
      </c>
      <c r="I7" s="34">
        <f t="shared" si="0"/>
        <v>45920</v>
      </c>
      <c r="J7" s="34">
        <f t="shared" si="0"/>
        <v>45921</v>
      </c>
      <c r="K7" s="34">
        <f t="shared" si="0"/>
        <v>45922</v>
      </c>
      <c r="L7" s="34">
        <f t="shared" si="0"/>
        <v>45923</v>
      </c>
      <c r="M7" s="34">
        <f t="shared" si="0"/>
        <v>45924</v>
      </c>
      <c r="N7" s="34">
        <f t="shared" si="0"/>
        <v>45925</v>
      </c>
      <c r="O7" s="34">
        <f t="shared" si="0"/>
        <v>45926</v>
      </c>
      <c r="P7" s="34">
        <f t="shared" si="0"/>
        <v>45927</v>
      </c>
      <c r="Q7" s="34">
        <f t="shared" si="0"/>
        <v>45928</v>
      </c>
      <c r="R7" s="34">
        <f t="shared" si="0"/>
        <v>45929</v>
      </c>
      <c r="S7" s="34">
        <f t="shared" si="0"/>
        <v>45930</v>
      </c>
      <c r="T7" s="34">
        <f t="shared" si="0"/>
        <v>45931</v>
      </c>
      <c r="U7" s="34">
        <f t="shared" si="0"/>
        <v>45932</v>
      </c>
      <c r="V7" s="34">
        <f t="shared" si="0"/>
        <v>45933</v>
      </c>
      <c r="W7" s="34">
        <f t="shared" si="0"/>
        <v>45934</v>
      </c>
      <c r="X7" s="34">
        <f t="shared" si="0"/>
        <v>45935</v>
      </c>
      <c r="Y7" s="34">
        <f t="shared" si="0"/>
        <v>45936</v>
      </c>
      <c r="Z7" s="34">
        <f t="shared" si="0"/>
        <v>45937</v>
      </c>
      <c r="AA7" s="34">
        <f t="shared" si="0"/>
        <v>45938</v>
      </c>
      <c r="AB7" s="34">
        <f t="shared" si="0"/>
        <v>45939</v>
      </c>
      <c r="AC7" s="34">
        <f t="shared" si="0"/>
        <v>45940</v>
      </c>
      <c r="AD7" s="34">
        <f t="shared" si="0"/>
        <v>45941</v>
      </c>
      <c r="AE7" s="34">
        <f>$AC$4+IF(WEEKDAY($AC$4,2)=1,0,8-WEEKDAY($AC$4,2))+AE9</f>
        <v>45942</v>
      </c>
      <c r="AF7" s="54" t="s">
        <v>29</v>
      </c>
      <c r="AG7" s="76" t="s">
        <v>31</v>
      </c>
      <c r="AH7" s="76" t="s">
        <v>70</v>
      </c>
      <c r="AI7" s="76" t="s">
        <v>71</v>
      </c>
      <c r="AJ7" s="10"/>
      <c r="AK7" s="16"/>
    </row>
    <row r="8" spans="1:39" ht="17.25" customHeight="1">
      <c r="C8" s="3" t="s">
        <v>2</v>
      </c>
      <c r="D8" s="13">
        <f t="shared" ref="D8:AD8" si="1">$AC$4+IF(WEEKDAY($AC$4,2)=1,0,8-WEEKDAY($AC$4,2))+D9</f>
        <v>45915</v>
      </c>
      <c r="E8" s="13">
        <f t="shared" si="1"/>
        <v>45916</v>
      </c>
      <c r="F8" s="13">
        <f t="shared" si="1"/>
        <v>45917</v>
      </c>
      <c r="G8" s="13">
        <f t="shared" si="1"/>
        <v>45918</v>
      </c>
      <c r="H8" s="13">
        <f t="shared" si="1"/>
        <v>45919</v>
      </c>
      <c r="I8" s="13">
        <f t="shared" si="1"/>
        <v>45920</v>
      </c>
      <c r="J8" s="13">
        <f t="shared" si="1"/>
        <v>45921</v>
      </c>
      <c r="K8" s="13">
        <f t="shared" si="1"/>
        <v>45922</v>
      </c>
      <c r="L8" s="13">
        <f t="shared" si="1"/>
        <v>45923</v>
      </c>
      <c r="M8" s="13">
        <f t="shared" si="1"/>
        <v>45924</v>
      </c>
      <c r="N8" s="13">
        <f t="shared" si="1"/>
        <v>45925</v>
      </c>
      <c r="O8" s="13">
        <f t="shared" si="1"/>
        <v>45926</v>
      </c>
      <c r="P8" s="13">
        <f t="shared" si="1"/>
        <v>45927</v>
      </c>
      <c r="Q8" s="13">
        <f t="shared" si="1"/>
        <v>45928</v>
      </c>
      <c r="R8" s="13">
        <f t="shared" si="1"/>
        <v>45929</v>
      </c>
      <c r="S8" s="13">
        <f t="shared" si="1"/>
        <v>45930</v>
      </c>
      <c r="T8" s="13">
        <f t="shared" si="1"/>
        <v>45931</v>
      </c>
      <c r="U8" s="13">
        <f t="shared" si="1"/>
        <v>45932</v>
      </c>
      <c r="V8" s="13">
        <f t="shared" si="1"/>
        <v>45933</v>
      </c>
      <c r="W8" s="13">
        <f t="shared" si="1"/>
        <v>45934</v>
      </c>
      <c r="X8" s="13">
        <f t="shared" si="1"/>
        <v>45935</v>
      </c>
      <c r="Y8" s="13">
        <f t="shared" si="1"/>
        <v>45936</v>
      </c>
      <c r="Z8" s="13">
        <f t="shared" si="1"/>
        <v>45937</v>
      </c>
      <c r="AA8" s="13">
        <f t="shared" si="1"/>
        <v>45938</v>
      </c>
      <c r="AB8" s="13">
        <f t="shared" si="1"/>
        <v>45939</v>
      </c>
      <c r="AC8" s="13">
        <f t="shared" si="1"/>
        <v>45940</v>
      </c>
      <c r="AD8" s="13">
        <f t="shared" si="1"/>
        <v>45941</v>
      </c>
      <c r="AE8" s="13">
        <f>$AC$4+IF(WEEKDAY($AC$4,2)=1,0,8-WEEKDAY($AC$4,2))+AE9</f>
        <v>45942</v>
      </c>
      <c r="AF8" s="55"/>
      <c r="AG8" s="76"/>
      <c r="AH8" s="76"/>
      <c r="AI8" s="76"/>
    </row>
    <row r="9" spans="1:39" ht="7.5" hidden="1" customHeight="1">
      <c r="C9" s="3"/>
      <c r="D9" s="15">
        <v>-28</v>
      </c>
      <c r="E9" s="15">
        <v>-27</v>
      </c>
      <c r="F9" s="15">
        <v>-26</v>
      </c>
      <c r="G9" s="15">
        <v>-25</v>
      </c>
      <c r="H9" s="15">
        <v>-24</v>
      </c>
      <c r="I9" s="15">
        <v>-23</v>
      </c>
      <c r="J9" s="15">
        <v>-22</v>
      </c>
      <c r="K9" s="15">
        <v>-21</v>
      </c>
      <c r="L9" s="15">
        <v>-20</v>
      </c>
      <c r="M9" s="15">
        <v>-19</v>
      </c>
      <c r="N9" s="15">
        <v>-18</v>
      </c>
      <c r="O9" s="15">
        <v>-17</v>
      </c>
      <c r="P9" s="15">
        <v>-16</v>
      </c>
      <c r="Q9" s="15">
        <v>-15</v>
      </c>
      <c r="R9" s="15">
        <v>-14</v>
      </c>
      <c r="S9" s="15">
        <v>-13</v>
      </c>
      <c r="T9" s="15">
        <v>-12</v>
      </c>
      <c r="U9" s="15">
        <v>-11</v>
      </c>
      <c r="V9" s="15">
        <v>-10</v>
      </c>
      <c r="W9" s="15">
        <v>-9</v>
      </c>
      <c r="X9" s="15">
        <v>-8</v>
      </c>
      <c r="Y9" s="15">
        <v>-7</v>
      </c>
      <c r="Z9" s="15">
        <v>-6</v>
      </c>
      <c r="AA9" s="15">
        <v>-5</v>
      </c>
      <c r="AB9" s="15">
        <v>-4</v>
      </c>
      <c r="AC9" s="15">
        <v>-3</v>
      </c>
      <c r="AD9" s="15">
        <v>-2</v>
      </c>
      <c r="AE9" s="15">
        <v>-1</v>
      </c>
      <c r="AF9" s="55"/>
      <c r="AG9" s="76"/>
      <c r="AH9" s="76"/>
      <c r="AI9" s="76"/>
      <c r="AJ9" s="10"/>
    </row>
    <row r="10" spans="1:39" ht="7.5" hidden="1" customHeight="1">
      <c r="C10" s="3"/>
      <c r="D10" s="15">
        <f>WEEKDAY(D8)</f>
        <v>2</v>
      </c>
      <c r="E10" s="15">
        <f t="shared" ref="E10:AE10" si="2">WEEKDAY(E8)</f>
        <v>3</v>
      </c>
      <c r="F10" s="15">
        <f t="shared" si="2"/>
        <v>4</v>
      </c>
      <c r="G10" s="15">
        <f t="shared" si="2"/>
        <v>5</v>
      </c>
      <c r="H10" s="15">
        <f t="shared" si="2"/>
        <v>6</v>
      </c>
      <c r="I10" s="15">
        <f t="shared" si="2"/>
        <v>7</v>
      </c>
      <c r="J10" s="15">
        <f t="shared" si="2"/>
        <v>1</v>
      </c>
      <c r="K10" s="15">
        <f t="shared" si="2"/>
        <v>2</v>
      </c>
      <c r="L10" s="15">
        <f t="shared" si="2"/>
        <v>3</v>
      </c>
      <c r="M10" s="15">
        <f t="shared" si="2"/>
        <v>4</v>
      </c>
      <c r="N10" s="15">
        <f t="shared" si="2"/>
        <v>5</v>
      </c>
      <c r="O10" s="15">
        <f t="shared" si="2"/>
        <v>6</v>
      </c>
      <c r="P10" s="15">
        <f t="shared" si="2"/>
        <v>7</v>
      </c>
      <c r="Q10" s="15">
        <f t="shared" si="2"/>
        <v>1</v>
      </c>
      <c r="R10" s="15">
        <f t="shared" si="2"/>
        <v>2</v>
      </c>
      <c r="S10" s="15">
        <f t="shared" si="2"/>
        <v>3</v>
      </c>
      <c r="T10" s="15">
        <f t="shared" si="2"/>
        <v>4</v>
      </c>
      <c r="U10" s="15">
        <f t="shared" si="2"/>
        <v>5</v>
      </c>
      <c r="V10" s="15">
        <f t="shared" si="2"/>
        <v>6</v>
      </c>
      <c r="W10" s="15">
        <f t="shared" si="2"/>
        <v>7</v>
      </c>
      <c r="X10" s="15">
        <f t="shared" si="2"/>
        <v>1</v>
      </c>
      <c r="Y10" s="15">
        <f t="shared" si="2"/>
        <v>2</v>
      </c>
      <c r="Z10" s="15">
        <f t="shared" si="2"/>
        <v>3</v>
      </c>
      <c r="AA10" s="15">
        <f t="shared" si="2"/>
        <v>4</v>
      </c>
      <c r="AB10" s="15">
        <f t="shared" si="2"/>
        <v>5</v>
      </c>
      <c r="AC10" s="15">
        <f t="shared" si="2"/>
        <v>6</v>
      </c>
      <c r="AD10" s="15">
        <f t="shared" si="2"/>
        <v>7</v>
      </c>
      <c r="AE10" s="15">
        <f t="shared" si="2"/>
        <v>1</v>
      </c>
      <c r="AF10" s="55"/>
      <c r="AG10" s="76"/>
      <c r="AH10" s="76"/>
      <c r="AI10" s="76"/>
      <c r="AJ10" s="10"/>
    </row>
    <row r="11" spans="1:39">
      <c r="C11" s="3" t="s">
        <v>3</v>
      </c>
      <c r="D11" s="14">
        <f t="shared" ref="D11:AD11" si="3">D8</f>
        <v>45915</v>
      </c>
      <c r="E11" s="14">
        <f t="shared" si="3"/>
        <v>45916</v>
      </c>
      <c r="F11" s="14">
        <f t="shared" si="3"/>
        <v>45917</v>
      </c>
      <c r="G11" s="14">
        <f t="shared" si="3"/>
        <v>45918</v>
      </c>
      <c r="H11" s="14">
        <f t="shared" si="3"/>
        <v>45919</v>
      </c>
      <c r="I11" s="14">
        <f t="shared" si="3"/>
        <v>45920</v>
      </c>
      <c r="J11" s="14">
        <f t="shared" si="3"/>
        <v>45921</v>
      </c>
      <c r="K11" s="14">
        <f t="shared" si="3"/>
        <v>45922</v>
      </c>
      <c r="L11" s="14">
        <f t="shared" si="3"/>
        <v>45923</v>
      </c>
      <c r="M11" s="14">
        <f t="shared" si="3"/>
        <v>45924</v>
      </c>
      <c r="N11" s="14">
        <f t="shared" si="3"/>
        <v>45925</v>
      </c>
      <c r="O11" s="14">
        <f t="shared" si="3"/>
        <v>45926</v>
      </c>
      <c r="P11" s="14">
        <f t="shared" si="3"/>
        <v>45927</v>
      </c>
      <c r="Q11" s="14">
        <f t="shared" si="3"/>
        <v>45928</v>
      </c>
      <c r="R11" s="14">
        <f t="shared" si="3"/>
        <v>45929</v>
      </c>
      <c r="S11" s="14">
        <f t="shared" si="3"/>
        <v>45930</v>
      </c>
      <c r="T11" s="14">
        <f t="shared" si="3"/>
        <v>45931</v>
      </c>
      <c r="U11" s="14">
        <f t="shared" si="3"/>
        <v>45932</v>
      </c>
      <c r="V11" s="14">
        <f t="shared" si="3"/>
        <v>45933</v>
      </c>
      <c r="W11" s="14">
        <f t="shared" si="3"/>
        <v>45934</v>
      </c>
      <c r="X11" s="14">
        <f t="shared" si="3"/>
        <v>45935</v>
      </c>
      <c r="Y11" s="14">
        <f t="shared" si="3"/>
        <v>45936</v>
      </c>
      <c r="Z11" s="14">
        <f t="shared" si="3"/>
        <v>45937</v>
      </c>
      <c r="AA11" s="14">
        <f t="shared" si="3"/>
        <v>45938</v>
      </c>
      <c r="AB11" s="14">
        <f t="shared" si="3"/>
        <v>45939</v>
      </c>
      <c r="AC11" s="14">
        <f t="shared" si="3"/>
        <v>45940</v>
      </c>
      <c r="AD11" s="14">
        <f t="shared" si="3"/>
        <v>45941</v>
      </c>
      <c r="AE11" s="14">
        <f>AE8</f>
        <v>45942</v>
      </c>
      <c r="AF11" s="55"/>
      <c r="AG11" s="76"/>
      <c r="AH11" s="76"/>
      <c r="AI11" s="76"/>
    </row>
    <row r="12" spans="1:39" ht="27" customHeight="1">
      <c r="C12" s="54" t="s">
        <v>8</v>
      </c>
      <c r="D12" s="103" t="s">
        <v>43</v>
      </c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1"/>
      <c r="Z12" s="103"/>
      <c r="AA12" s="103"/>
      <c r="AB12" s="107" t="s">
        <v>75</v>
      </c>
      <c r="AC12" s="103"/>
      <c r="AD12" s="103"/>
      <c r="AE12" s="103"/>
      <c r="AF12" s="55"/>
      <c r="AG12" s="76"/>
      <c r="AH12" s="76"/>
      <c r="AI12" s="76"/>
    </row>
    <row r="13" spans="1:39" ht="27" customHeight="1">
      <c r="C13" s="55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2"/>
      <c r="Z13" s="100"/>
      <c r="AA13" s="100"/>
      <c r="AB13" s="108"/>
      <c r="AC13" s="100"/>
      <c r="AD13" s="100"/>
      <c r="AE13" s="100"/>
      <c r="AF13" s="55"/>
      <c r="AG13" s="76"/>
      <c r="AH13" s="76"/>
      <c r="AI13" s="76"/>
    </row>
    <row r="14" spans="1:39" ht="27" customHeight="1">
      <c r="C14" s="55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2"/>
      <c r="Z14" s="100"/>
      <c r="AA14" s="100"/>
      <c r="AB14" s="108"/>
      <c r="AC14" s="100"/>
      <c r="AD14" s="100"/>
      <c r="AE14" s="100"/>
      <c r="AF14" s="55"/>
      <c r="AG14" s="76"/>
      <c r="AH14" s="76"/>
      <c r="AI14" s="76"/>
    </row>
    <row r="15" spans="1:39">
      <c r="C15" s="3" t="s">
        <v>9</v>
      </c>
      <c r="D15" s="3" t="s">
        <v>30</v>
      </c>
      <c r="E15" s="3" t="s">
        <v>30</v>
      </c>
      <c r="F15" s="3" t="s">
        <v>30</v>
      </c>
      <c r="G15" s="3" t="s">
        <v>30</v>
      </c>
      <c r="H15" s="3" t="s">
        <v>30</v>
      </c>
      <c r="I15" s="3" t="s">
        <v>30</v>
      </c>
      <c r="J15" s="3" t="s">
        <v>30</v>
      </c>
      <c r="K15" s="3" t="s">
        <v>30</v>
      </c>
      <c r="L15" s="3" t="s">
        <v>30</v>
      </c>
      <c r="M15" s="3" t="s">
        <v>30</v>
      </c>
      <c r="N15" s="3" t="s">
        <v>30</v>
      </c>
      <c r="O15" s="3" t="s">
        <v>30</v>
      </c>
      <c r="P15" s="3" t="s">
        <v>30</v>
      </c>
      <c r="Q15" s="3" t="s">
        <v>30</v>
      </c>
      <c r="R15" s="3" t="s">
        <v>30</v>
      </c>
      <c r="S15" s="3" t="s">
        <v>30</v>
      </c>
      <c r="T15" s="3" t="s">
        <v>30</v>
      </c>
      <c r="U15" s="3" t="s">
        <v>30</v>
      </c>
      <c r="V15" s="3" t="s">
        <v>30</v>
      </c>
      <c r="W15" s="3" t="s">
        <v>30</v>
      </c>
      <c r="X15" s="3" t="s">
        <v>30</v>
      </c>
      <c r="Y15" s="3" t="s">
        <v>30</v>
      </c>
      <c r="Z15" s="3" t="s">
        <v>30</v>
      </c>
      <c r="AA15" s="3" t="s">
        <v>30</v>
      </c>
      <c r="AB15" s="3"/>
      <c r="AC15" s="3"/>
      <c r="AD15" s="3" t="s">
        <v>28</v>
      </c>
      <c r="AE15" s="3" t="s">
        <v>28</v>
      </c>
      <c r="AF15" s="3">
        <f>COUNTIF(D15:AE15,"○")</f>
        <v>2</v>
      </c>
      <c r="AG15" s="3">
        <f>COUNTIF(C15:AE15,"×")</f>
        <v>24</v>
      </c>
      <c r="AH15" s="3">
        <f>COUNTIF(D10:AE10,7)+COUNTIF(D10:AE10,1)</f>
        <v>8</v>
      </c>
      <c r="AI15" s="3" t="str">
        <f>IF(AF15&gt;=AH15,"○","×")</f>
        <v>×</v>
      </c>
      <c r="AJ15" t="s">
        <v>76</v>
      </c>
    </row>
    <row r="16" spans="1:39" ht="27" customHeight="1"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</row>
    <row r="17" spans="2:37" ht="18.75" customHeight="1">
      <c r="B17" s="106" t="s">
        <v>77</v>
      </c>
      <c r="C17" s="3" t="s">
        <v>1</v>
      </c>
      <c r="D17" s="34">
        <f>$AC$4+IF(WEEKDAY($AC$4,2)=1,0,8-WEEKDAY($AC$4,2))</f>
        <v>45943</v>
      </c>
      <c r="E17" s="34">
        <f>$AC$4+IF(WEEKDAY($AC$4,2)=1,0,8-WEEKDAY($AC$4,2))+E19</f>
        <v>45944</v>
      </c>
      <c r="F17" s="34">
        <f t="shared" ref="F17:AE17" si="4">$AC$4+IF(WEEKDAY($AC$4,2)=1,0,8-WEEKDAY($AC$4,2))+F19</f>
        <v>45945</v>
      </c>
      <c r="G17" s="34">
        <f t="shared" si="4"/>
        <v>45946</v>
      </c>
      <c r="H17" s="34">
        <f t="shared" si="4"/>
        <v>45947</v>
      </c>
      <c r="I17" s="34">
        <f t="shared" si="4"/>
        <v>45948</v>
      </c>
      <c r="J17" s="34">
        <f t="shared" si="4"/>
        <v>45949</v>
      </c>
      <c r="K17" s="34">
        <f t="shared" si="4"/>
        <v>45950</v>
      </c>
      <c r="L17" s="34">
        <f t="shared" si="4"/>
        <v>45951</v>
      </c>
      <c r="M17" s="34">
        <f t="shared" si="4"/>
        <v>45952</v>
      </c>
      <c r="N17" s="34">
        <f t="shared" si="4"/>
        <v>45953</v>
      </c>
      <c r="O17" s="34">
        <f t="shared" si="4"/>
        <v>45954</v>
      </c>
      <c r="P17" s="34">
        <f t="shared" si="4"/>
        <v>45955</v>
      </c>
      <c r="Q17" s="34">
        <f t="shared" si="4"/>
        <v>45956</v>
      </c>
      <c r="R17" s="34">
        <f t="shared" si="4"/>
        <v>45957</v>
      </c>
      <c r="S17" s="34">
        <f t="shared" si="4"/>
        <v>45958</v>
      </c>
      <c r="T17" s="34">
        <f t="shared" si="4"/>
        <v>45959</v>
      </c>
      <c r="U17" s="34">
        <f t="shared" si="4"/>
        <v>45960</v>
      </c>
      <c r="V17" s="34">
        <f t="shared" si="4"/>
        <v>45961</v>
      </c>
      <c r="W17" s="34">
        <f t="shared" si="4"/>
        <v>45962</v>
      </c>
      <c r="X17" s="34">
        <f t="shared" si="4"/>
        <v>45963</v>
      </c>
      <c r="Y17" s="34">
        <f t="shared" si="4"/>
        <v>45964</v>
      </c>
      <c r="Z17" s="34">
        <f t="shared" si="4"/>
        <v>45965</v>
      </c>
      <c r="AA17" s="34">
        <f t="shared" si="4"/>
        <v>45966</v>
      </c>
      <c r="AB17" s="34">
        <f t="shared" si="4"/>
        <v>45967</v>
      </c>
      <c r="AC17" s="34">
        <f t="shared" si="4"/>
        <v>45968</v>
      </c>
      <c r="AD17" s="34">
        <f t="shared" si="4"/>
        <v>45969</v>
      </c>
      <c r="AE17" s="34">
        <f t="shared" si="4"/>
        <v>45970</v>
      </c>
      <c r="AF17" s="54" t="s">
        <v>10</v>
      </c>
      <c r="AG17" s="76" t="s">
        <v>31</v>
      </c>
      <c r="AH17" s="76" t="s">
        <v>70</v>
      </c>
      <c r="AI17" s="76" t="s">
        <v>71</v>
      </c>
      <c r="AK17" s="16"/>
    </row>
    <row r="18" spans="2:37" ht="17.25" customHeight="1">
      <c r="B18" s="106"/>
      <c r="C18" s="3" t="s">
        <v>2</v>
      </c>
      <c r="D18" s="13">
        <f>$AC$4+IF(WEEKDAY($AC$4,2)=1,0,8-WEEKDAY($AC$4,2))</f>
        <v>45943</v>
      </c>
      <c r="E18" s="13">
        <f>$AC$4+IF(WEEKDAY($AC$4,2)=1,0,8-WEEKDAY($AC$4,2))+E19</f>
        <v>45944</v>
      </c>
      <c r="F18" s="13">
        <f t="shared" ref="F18:AE18" si="5">$AC$4+IF(WEEKDAY($AC$4,2)=1,0,8-WEEKDAY($AC$4,2))+F19</f>
        <v>45945</v>
      </c>
      <c r="G18" s="13">
        <f t="shared" si="5"/>
        <v>45946</v>
      </c>
      <c r="H18" s="13">
        <f t="shared" si="5"/>
        <v>45947</v>
      </c>
      <c r="I18" s="13">
        <f t="shared" si="5"/>
        <v>45948</v>
      </c>
      <c r="J18" s="13">
        <f t="shared" si="5"/>
        <v>45949</v>
      </c>
      <c r="K18" s="13">
        <f t="shared" si="5"/>
        <v>45950</v>
      </c>
      <c r="L18" s="13">
        <f t="shared" si="5"/>
        <v>45951</v>
      </c>
      <c r="M18" s="13">
        <f t="shared" si="5"/>
        <v>45952</v>
      </c>
      <c r="N18" s="13">
        <f t="shared" si="5"/>
        <v>45953</v>
      </c>
      <c r="O18" s="13">
        <f t="shared" si="5"/>
        <v>45954</v>
      </c>
      <c r="P18" s="13">
        <f t="shared" si="5"/>
        <v>45955</v>
      </c>
      <c r="Q18" s="13">
        <f t="shared" si="5"/>
        <v>45956</v>
      </c>
      <c r="R18" s="13">
        <f t="shared" si="5"/>
        <v>45957</v>
      </c>
      <c r="S18" s="13">
        <f t="shared" si="5"/>
        <v>45958</v>
      </c>
      <c r="T18" s="13">
        <f t="shared" si="5"/>
        <v>45959</v>
      </c>
      <c r="U18" s="13">
        <f t="shared" si="5"/>
        <v>45960</v>
      </c>
      <c r="V18" s="13">
        <f t="shared" si="5"/>
        <v>45961</v>
      </c>
      <c r="W18" s="13">
        <f t="shared" si="5"/>
        <v>45962</v>
      </c>
      <c r="X18" s="13">
        <f t="shared" si="5"/>
        <v>45963</v>
      </c>
      <c r="Y18" s="13">
        <f t="shared" si="5"/>
        <v>45964</v>
      </c>
      <c r="Z18" s="13">
        <f t="shared" si="5"/>
        <v>45965</v>
      </c>
      <c r="AA18" s="13">
        <f t="shared" si="5"/>
        <v>45966</v>
      </c>
      <c r="AB18" s="13">
        <f t="shared" si="5"/>
        <v>45967</v>
      </c>
      <c r="AC18" s="13">
        <f t="shared" si="5"/>
        <v>45968</v>
      </c>
      <c r="AD18" s="13">
        <f t="shared" si="5"/>
        <v>45969</v>
      </c>
      <c r="AE18" s="13">
        <f t="shared" si="5"/>
        <v>45970</v>
      </c>
      <c r="AF18" s="55"/>
      <c r="AG18" s="76"/>
      <c r="AH18" s="76"/>
      <c r="AI18" s="76"/>
    </row>
    <row r="19" spans="2:37" ht="7.5" hidden="1" customHeight="1">
      <c r="B19" s="106"/>
      <c r="C19" s="3"/>
      <c r="D19" s="15"/>
      <c r="E19" s="15">
        <v>1</v>
      </c>
      <c r="F19" s="15">
        <v>2</v>
      </c>
      <c r="G19" s="15">
        <v>3</v>
      </c>
      <c r="H19" s="15">
        <v>4</v>
      </c>
      <c r="I19" s="15">
        <v>5</v>
      </c>
      <c r="J19" s="15">
        <v>6</v>
      </c>
      <c r="K19" s="15">
        <v>7</v>
      </c>
      <c r="L19" s="15">
        <v>8</v>
      </c>
      <c r="M19" s="15">
        <v>9</v>
      </c>
      <c r="N19" s="15">
        <v>10</v>
      </c>
      <c r="O19" s="15">
        <v>11</v>
      </c>
      <c r="P19" s="15">
        <v>12</v>
      </c>
      <c r="Q19" s="15">
        <v>13</v>
      </c>
      <c r="R19" s="15">
        <v>14</v>
      </c>
      <c r="S19" s="15">
        <v>15</v>
      </c>
      <c r="T19" s="15">
        <v>16</v>
      </c>
      <c r="U19" s="15">
        <v>17</v>
      </c>
      <c r="V19" s="15">
        <v>18</v>
      </c>
      <c r="W19" s="15">
        <v>19</v>
      </c>
      <c r="X19" s="15">
        <v>20</v>
      </c>
      <c r="Y19" s="15">
        <v>21</v>
      </c>
      <c r="Z19" s="15">
        <v>22</v>
      </c>
      <c r="AA19" s="15">
        <v>23</v>
      </c>
      <c r="AB19" s="15">
        <v>24</v>
      </c>
      <c r="AC19" s="15">
        <v>25</v>
      </c>
      <c r="AD19" s="15">
        <v>26</v>
      </c>
      <c r="AE19" s="15">
        <v>27</v>
      </c>
      <c r="AF19" s="55"/>
      <c r="AG19" s="76"/>
      <c r="AH19" s="76"/>
      <c r="AI19" s="76"/>
      <c r="AJ19" s="10"/>
    </row>
    <row r="20" spans="2:37" ht="1.5" hidden="1" customHeight="1">
      <c r="B20" s="106"/>
      <c r="C20" s="3"/>
      <c r="D20" s="15">
        <f>WEEKDAY(D8)</f>
        <v>2</v>
      </c>
      <c r="E20" s="15">
        <f t="shared" ref="E20:AE20" si="6">WEEKDAY(E8)</f>
        <v>3</v>
      </c>
      <c r="F20" s="15">
        <f t="shared" si="6"/>
        <v>4</v>
      </c>
      <c r="G20" s="15">
        <f t="shared" si="6"/>
        <v>5</v>
      </c>
      <c r="H20" s="15">
        <f t="shared" si="6"/>
        <v>6</v>
      </c>
      <c r="I20" s="15">
        <f t="shared" si="6"/>
        <v>7</v>
      </c>
      <c r="J20" s="15">
        <f t="shared" si="6"/>
        <v>1</v>
      </c>
      <c r="K20" s="15">
        <f t="shared" si="6"/>
        <v>2</v>
      </c>
      <c r="L20" s="15">
        <f t="shared" si="6"/>
        <v>3</v>
      </c>
      <c r="M20" s="15">
        <f t="shared" si="6"/>
        <v>4</v>
      </c>
      <c r="N20" s="15">
        <f t="shared" si="6"/>
        <v>5</v>
      </c>
      <c r="O20" s="15">
        <f t="shared" si="6"/>
        <v>6</v>
      </c>
      <c r="P20" s="15">
        <f t="shared" si="6"/>
        <v>7</v>
      </c>
      <c r="Q20" s="15">
        <f t="shared" si="6"/>
        <v>1</v>
      </c>
      <c r="R20" s="15">
        <f t="shared" si="6"/>
        <v>2</v>
      </c>
      <c r="S20" s="15">
        <f t="shared" si="6"/>
        <v>3</v>
      </c>
      <c r="T20" s="15">
        <f t="shared" si="6"/>
        <v>4</v>
      </c>
      <c r="U20" s="15">
        <f t="shared" si="6"/>
        <v>5</v>
      </c>
      <c r="V20" s="15">
        <f t="shared" si="6"/>
        <v>6</v>
      </c>
      <c r="W20" s="15">
        <f t="shared" si="6"/>
        <v>7</v>
      </c>
      <c r="X20" s="15">
        <f t="shared" si="6"/>
        <v>1</v>
      </c>
      <c r="Y20" s="15">
        <f t="shared" si="6"/>
        <v>2</v>
      </c>
      <c r="Z20" s="15">
        <f t="shared" si="6"/>
        <v>3</v>
      </c>
      <c r="AA20" s="15">
        <f t="shared" si="6"/>
        <v>4</v>
      </c>
      <c r="AB20" s="15">
        <f t="shared" si="6"/>
        <v>5</v>
      </c>
      <c r="AC20" s="15">
        <f t="shared" si="6"/>
        <v>6</v>
      </c>
      <c r="AD20" s="15">
        <f t="shared" si="6"/>
        <v>7</v>
      </c>
      <c r="AE20" s="15">
        <f t="shared" si="6"/>
        <v>1</v>
      </c>
      <c r="AF20" s="55"/>
      <c r="AG20" s="76"/>
      <c r="AH20" s="76"/>
      <c r="AI20" s="76"/>
      <c r="AJ20" s="10"/>
    </row>
    <row r="21" spans="2:37">
      <c r="B21" s="106"/>
      <c r="C21" s="3" t="s">
        <v>3</v>
      </c>
      <c r="D21" s="14">
        <f t="shared" ref="D21:AE21" si="7">D18</f>
        <v>45943</v>
      </c>
      <c r="E21" s="14">
        <f t="shared" si="7"/>
        <v>45944</v>
      </c>
      <c r="F21" s="14">
        <f t="shared" si="7"/>
        <v>45945</v>
      </c>
      <c r="G21" s="14">
        <f t="shared" si="7"/>
        <v>45946</v>
      </c>
      <c r="H21" s="14">
        <f t="shared" si="7"/>
        <v>45947</v>
      </c>
      <c r="I21" s="14">
        <f t="shared" si="7"/>
        <v>45948</v>
      </c>
      <c r="J21" s="14">
        <f t="shared" si="7"/>
        <v>45949</v>
      </c>
      <c r="K21" s="14">
        <f t="shared" si="7"/>
        <v>45950</v>
      </c>
      <c r="L21" s="14">
        <f t="shared" si="7"/>
        <v>45951</v>
      </c>
      <c r="M21" s="14">
        <f t="shared" si="7"/>
        <v>45952</v>
      </c>
      <c r="N21" s="14">
        <f t="shared" si="7"/>
        <v>45953</v>
      </c>
      <c r="O21" s="14">
        <f t="shared" si="7"/>
        <v>45954</v>
      </c>
      <c r="P21" s="14">
        <f t="shared" si="7"/>
        <v>45955</v>
      </c>
      <c r="Q21" s="14">
        <f t="shared" si="7"/>
        <v>45956</v>
      </c>
      <c r="R21" s="14">
        <f t="shared" si="7"/>
        <v>45957</v>
      </c>
      <c r="S21" s="14">
        <f t="shared" si="7"/>
        <v>45958</v>
      </c>
      <c r="T21" s="14">
        <f t="shared" si="7"/>
        <v>45959</v>
      </c>
      <c r="U21" s="14">
        <f t="shared" si="7"/>
        <v>45960</v>
      </c>
      <c r="V21" s="14">
        <f t="shared" si="7"/>
        <v>45961</v>
      </c>
      <c r="W21" s="14">
        <f t="shared" si="7"/>
        <v>45962</v>
      </c>
      <c r="X21" s="14">
        <f t="shared" si="7"/>
        <v>45963</v>
      </c>
      <c r="Y21" s="14">
        <f t="shared" si="7"/>
        <v>45964</v>
      </c>
      <c r="Z21" s="14">
        <f t="shared" si="7"/>
        <v>45965</v>
      </c>
      <c r="AA21" s="14">
        <f t="shared" si="7"/>
        <v>45966</v>
      </c>
      <c r="AB21" s="14">
        <f t="shared" si="7"/>
        <v>45967</v>
      </c>
      <c r="AC21" s="14">
        <f t="shared" si="7"/>
        <v>45968</v>
      </c>
      <c r="AD21" s="14">
        <f t="shared" si="7"/>
        <v>45969</v>
      </c>
      <c r="AE21" s="14">
        <f t="shared" si="7"/>
        <v>45970</v>
      </c>
      <c r="AF21" s="55"/>
      <c r="AG21" s="76"/>
      <c r="AH21" s="76"/>
      <c r="AI21" s="76"/>
    </row>
    <row r="22" spans="2:37" ht="27" customHeight="1">
      <c r="B22" s="106"/>
      <c r="C22" s="54" t="s">
        <v>8</v>
      </c>
      <c r="D22" s="103"/>
      <c r="E22" s="103"/>
      <c r="F22" s="103"/>
      <c r="G22" s="99"/>
      <c r="H22" s="103"/>
      <c r="I22" s="103"/>
      <c r="J22" s="103"/>
      <c r="K22" s="103"/>
      <c r="L22" s="103"/>
      <c r="M22" s="99"/>
      <c r="N22" s="99"/>
      <c r="O22" s="103"/>
      <c r="P22" s="103"/>
      <c r="Q22" s="103"/>
      <c r="R22" s="103"/>
      <c r="S22" s="103"/>
      <c r="T22" s="99"/>
      <c r="U22" s="99"/>
      <c r="V22" s="103"/>
      <c r="W22" s="103"/>
      <c r="X22" s="103"/>
      <c r="Y22" s="103"/>
      <c r="Z22" s="101"/>
      <c r="AA22" s="99"/>
      <c r="AB22" s="99"/>
      <c r="AC22" s="103"/>
      <c r="AD22" s="103"/>
      <c r="AE22" s="103"/>
      <c r="AF22" s="55"/>
      <c r="AG22" s="76"/>
      <c r="AH22" s="76"/>
      <c r="AI22" s="76"/>
    </row>
    <row r="23" spans="2:37" ht="27" customHeight="1">
      <c r="B23" s="106"/>
      <c r="C23" s="55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2"/>
      <c r="AA23" s="100"/>
      <c r="AB23" s="100"/>
      <c r="AC23" s="100"/>
      <c r="AD23" s="100"/>
      <c r="AE23" s="100"/>
      <c r="AF23" s="55"/>
      <c r="AG23" s="76"/>
      <c r="AH23" s="76"/>
      <c r="AI23" s="76"/>
    </row>
    <row r="24" spans="2:37" ht="27" customHeight="1">
      <c r="B24" s="106"/>
      <c r="C24" s="55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2"/>
      <c r="AA24" s="100"/>
      <c r="AB24" s="100"/>
      <c r="AC24" s="100"/>
      <c r="AD24" s="100"/>
      <c r="AE24" s="100"/>
      <c r="AF24" s="55"/>
      <c r="AG24" s="76"/>
      <c r="AH24" s="76"/>
      <c r="AI24" s="76"/>
    </row>
    <row r="25" spans="2:37">
      <c r="B25" s="106"/>
      <c r="C25" s="3" t="s">
        <v>9</v>
      </c>
      <c r="D25" s="3"/>
      <c r="E25" s="3"/>
      <c r="F25" s="3"/>
      <c r="G25" s="3"/>
      <c r="H25" s="3"/>
      <c r="I25" s="3" t="s">
        <v>28</v>
      </c>
      <c r="J25" s="3" t="s">
        <v>28</v>
      </c>
      <c r="K25" s="3"/>
      <c r="L25" s="3"/>
      <c r="M25" s="3"/>
      <c r="N25" s="3"/>
      <c r="O25" s="3" t="s">
        <v>28</v>
      </c>
      <c r="P25" s="3"/>
      <c r="Q25" s="3"/>
      <c r="R25" s="3"/>
      <c r="S25" s="3" t="s">
        <v>28</v>
      </c>
      <c r="T25" s="3" t="s">
        <v>28</v>
      </c>
      <c r="U25" s="3"/>
      <c r="V25" s="3"/>
      <c r="W25" s="3"/>
      <c r="X25" s="3" t="s">
        <v>28</v>
      </c>
      <c r="Y25" s="3"/>
      <c r="Z25" s="3"/>
      <c r="AA25" s="3"/>
      <c r="AB25" s="3"/>
      <c r="AC25" s="3" t="s">
        <v>28</v>
      </c>
      <c r="AD25" s="3" t="s">
        <v>28</v>
      </c>
      <c r="AE25" s="3"/>
      <c r="AF25" s="3">
        <f>COUNTIF(D25:AE25,"○")</f>
        <v>8</v>
      </c>
      <c r="AG25" s="3">
        <f>COUNTIF(C25:AE25,"×")</f>
        <v>0</v>
      </c>
      <c r="AH25" s="3">
        <f>COUNTIF(D10:AE10,7)+COUNTIF(D10:AE10,1)</f>
        <v>8</v>
      </c>
      <c r="AI25" s="3" t="str">
        <f>IF(AF25&gt;=AH25,"○","×")</f>
        <v>○</v>
      </c>
    </row>
    <row r="26" spans="2:37" ht="27" customHeight="1"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</row>
    <row r="27" spans="2:37" ht="18.75" customHeight="1">
      <c r="B27" s="106" t="s">
        <v>78</v>
      </c>
      <c r="C27" s="3" t="s">
        <v>1</v>
      </c>
      <c r="D27" s="34">
        <f>$AC$4+IF(WEEKDAY($AC$4,2)=1,0,8-WEEKDAY($AC$4,2))+D29</f>
        <v>45971</v>
      </c>
      <c r="E27" s="34">
        <f t="shared" ref="E27:AE27" si="8">$AC$4+IF(WEEKDAY($AC$4,2)=1,0,8-WEEKDAY($AC$4,2))+E29</f>
        <v>45972</v>
      </c>
      <c r="F27" s="34">
        <f t="shared" si="8"/>
        <v>45973</v>
      </c>
      <c r="G27" s="34">
        <f t="shared" si="8"/>
        <v>45974</v>
      </c>
      <c r="H27" s="34">
        <f t="shared" si="8"/>
        <v>45975</v>
      </c>
      <c r="I27" s="34">
        <f t="shared" si="8"/>
        <v>45976</v>
      </c>
      <c r="J27" s="34">
        <f t="shared" si="8"/>
        <v>45977</v>
      </c>
      <c r="K27" s="34">
        <f t="shared" si="8"/>
        <v>45978</v>
      </c>
      <c r="L27" s="34">
        <f t="shared" si="8"/>
        <v>45979</v>
      </c>
      <c r="M27" s="34">
        <f t="shared" si="8"/>
        <v>45980</v>
      </c>
      <c r="N27" s="34">
        <f t="shared" si="8"/>
        <v>45981</v>
      </c>
      <c r="O27" s="34">
        <f t="shared" si="8"/>
        <v>45982</v>
      </c>
      <c r="P27" s="34">
        <f t="shared" si="8"/>
        <v>45983</v>
      </c>
      <c r="Q27" s="34">
        <f t="shared" si="8"/>
        <v>45984</v>
      </c>
      <c r="R27" s="34">
        <f t="shared" si="8"/>
        <v>45985</v>
      </c>
      <c r="S27" s="34">
        <f t="shared" si="8"/>
        <v>45986</v>
      </c>
      <c r="T27" s="34">
        <f t="shared" si="8"/>
        <v>45987</v>
      </c>
      <c r="U27" s="34">
        <f t="shared" si="8"/>
        <v>45988</v>
      </c>
      <c r="V27" s="34">
        <f t="shared" si="8"/>
        <v>45989</v>
      </c>
      <c r="W27" s="34">
        <f t="shared" si="8"/>
        <v>45990</v>
      </c>
      <c r="X27" s="34">
        <f t="shared" si="8"/>
        <v>45991</v>
      </c>
      <c r="Y27" s="34">
        <f t="shared" si="8"/>
        <v>45992</v>
      </c>
      <c r="Z27" s="34">
        <f t="shared" si="8"/>
        <v>45993</v>
      </c>
      <c r="AA27" s="34">
        <f t="shared" si="8"/>
        <v>45994</v>
      </c>
      <c r="AB27" s="34">
        <f t="shared" si="8"/>
        <v>45995</v>
      </c>
      <c r="AC27" s="34">
        <f t="shared" si="8"/>
        <v>45996</v>
      </c>
      <c r="AD27" s="34">
        <f t="shared" si="8"/>
        <v>45997</v>
      </c>
      <c r="AE27" s="34">
        <f t="shared" si="8"/>
        <v>45998</v>
      </c>
      <c r="AF27" s="54" t="s">
        <v>10</v>
      </c>
      <c r="AG27" s="76" t="s">
        <v>31</v>
      </c>
      <c r="AH27" s="76" t="s">
        <v>70</v>
      </c>
      <c r="AI27" s="76" t="s">
        <v>71</v>
      </c>
      <c r="AK27" s="16"/>
    </row>
    <row r="28" spans="2:37" ht="18" customHeight="1">
      <c r="B28" s="106"/>
      <c r="C28" s="3" t="s">
        <v>2</v>
      </c>
      <c r="D28" s="13">
        <f>$AC$4+IF(WEEKDAY($AC$4,2)=1,0,8-WEEKDAY($AC$4,2))+D29</f>
        <v>45971</v>
      </c>
      <c r="E28" s="13">
        <f t="shared" ref="E28:AE28" si="9">$AC$4+IF(WEEKDAY($AC$4,2)=1,0,8-WEEKDAY($AC$4,2))+E29</f>
        <v>45972</v>
      </c>
      <c r="F28" s="13">
        <f t="shared" si="9"/>
        <v>45973</v>
      </c>
      <c r="G28" s="13">
        <f t="shared" si="9"/>
        <v>45974</v>
      </c>
      <c r="H28" s="13">
        <f t="shared" si="9"/>
        <v>45975</v>
      </c>
      <c r="I28" s="13">
        <f t="shared" si="9"/>
        <v>45976</v>
      </c>
      <c r="J28" s="13">
        <f t="shared" si="9"/>
        <v>45977</v>
      </c>
      <c r="K28" s="13">
        <f t="shared" si="9"/>
        <v>45978</v>
      </c>
      <c r="L28" s="13">
        <f t="shared" si="9"/>
        <v>45979</v>
      </c>
      <c r="M28" s="13">
        <f t="shared" si="9"/>
        <v>45980</v>
      </c>
      <c r="N28" s="13">
        <f t="shared" si="9"/>
        <v>45981</v>
      </c>
      <c r="O28" s="13">
        <f t="shared" si="9"/>
        <v>45982</v>
      </c>
      <c r="P28" s="13">
        <f t="shared" si="9"/>
        <v>45983</v>
      </c>
      <c r="Q28" s="13">
        <f t="shared" si="9"/>
        <v>45984</v>
      </c>
      <c r="R28" s="13">
        <f t="shared" si="9"/>
        <v>45985</v>
      </c>
      <c r="S28" s="13">
        <f t="shared" si="9"/>
        <v>45986</v>
      </c>
      <c r="T28" s="13">
        <f t="shared" si="9"/>
        <v>45987</v>
      </c>
      <c r="U28" s="13">
        <f t="shared" si="9"/>
        <v>45988</v>
      </c>
      <c r="V28" s="13">
        <f t="shared" si="9"/>
        <v>45989</v>
      </c>
      <c r="W28" s="13">
        <f t="shared" si="9"/>
        <v>45990</v>
      </c>
      <c r="X28" s="13">
        <f t="shared" si="9"/>
        <v>45991</v>
      </c>
      <c r="Y28" s="13">
        <f t="shared" si="9"/>
        <v>45992</v>
      </c>
      <c r="Z28" s="13">
        <f t="shared" si="9"/>
        <v>45993</v>
      </c>
      <c r="AA28" s="13">
        <f t="shared" si="9"/>
        <v>45994</v>
      </c>
      <c r="AB28" s="13">
        <f t="shared" si="9"/>
        <v>45995</v>
      </c>
      <c r="AC28" s="13">
        <f t="shared" si="9"/>
        <v>45996</v>
      </c>
      <c r="AD28" s="13">
        <f t="shared" si="9"/>
        <v>45997</v>
      </c>
      <c r="AE28" s="13">
        <f t="shared" si="9"/>
        <v>45998</v>
      </c>
      <c r="AF28" s="55"/>
      <c r="AG28" s="76"/>
      <c r="AH28" s="76"/>
      <c r="AI28" s="76"/>
    </row>
    <row r="29" spans="2:37" ht="13.5" hidden="1" customHeight="1">
      <c r="B29" s="106"/>
      <c r="C29" s="3"/>
      <c r="D29" s="15">
        <v>28</v>
      </c>
      <c r="E29" s="15">
        <v>29</v>
      </c>
      <c r="F29" s="15">
        <v>30</v>
      </c>
      <c r="G29" s="15">
        <v>31</v>
      </c>
      <c r="H29" s="15">
        <v>32</v>
      </c>
      <c r="I29" s="15">
        <v>33</v>
      </c>
      <c r="J29" s="15">
        <v>34</v>
      </c>
      <c r="K29" s="15">
        <v>35</v>
      </c>
      <c r="L29" s="15">
        <v>36</v>
      </c>
      <c r="M29" s="15">
        <v>37</v>
      </c>
      <c r="N29" s="15">
        <v>38</v>
      </c>
      <c r="O29" s="15">
        <v>39</v>
      </c>
      <c r="P29" s="15">
        <v>40</v>
      </c>
      <c r="Q29" s="15">
        <v>41</v>
      </c>
      <c r="R29" s="15">
        <v>42</v>
      </c>
      <c r="S29" s="15">
        <v>43</v>
      </c>
      <c r="T29" s="15">
        <v>44</v>
      </c>
      <c r="U29" s="15">
        <v>45</v>
      </c>
      <c r="V29" s="15">
        <v>46</v>
      </c>
      <c r="W29" s="15">
        <v>47</v>
      </c>
      <c r="X29" s="15">
        <v>48</v>
      </c>
      <c r="Y29" s="15">
        <v>49</v>
      </c>
      <c r="Z29" s="15">
        <v>50</v>
      </c>
      <c r="AA29" s="15">
        <v>51</v>
      </c>
      <c r="AB29" s="15">
        <v>52</v>
      </c>
      <c r="AC29" s="15">
        <v>53</v>
      </c>
      <c r="AD29" s="15">
        <v>54</v>
      </c>
      <c r="AE29" s="15">
        <v>55</v>
      </c>
      <c r="AF29" s="55"/>
      <c r="AG29" s="76"/>
      <c r="AH29" s="76"/>
      <c r="AI29" s="76"/>
      <c r="AJ29" s="10"/>
    </row>
    <row r="30" spans="2:37" ht="13.5" hidden="1" customHeight="1">
      <c r="B30" s="106"/>
      <c r="C30" s="3"/>
      <c r="D30" s="15">
        <f>WEEKDAY(D8)</f>
        <v>2</v>
      </c>
      <c r="E30" s="15">
        <f t="shared" ref="E30:AE30" si="10">WEEKDAY(E8)</f>
        <v>3</v>
      </c>
      <c r="F30" s="15">
        <f t="shared" si="10"/>
        <v>4</v>
      </c>
      <c r="G30" s="15">
        <f t="shared" si="10"/>
        <v>5</v>
      </c>
      <c r="H30" s="15">
        <f t="shared" si="10"/>
        <v>6</v>
      </c>
      <c r="I30" s="15">
        <f t="shared" si="10"/>
        <v>7</v>
      </c>
      <c r="J30" s="15">
        <f t="shared" si="10"/>
        <v>1</v>
      </c>
      <c r="K30" s="15">
        <f t="shared" si="10"/>
        <v>2</v>
      </c>
      <c r="L30" s="15">
        <f t="shared" si="10"/>
        <v>3</v>
      </c>
      <c r="M30" s="15">
        <f t="shared" si="10"/>
        <v>4</v>
      </c>
      <c r="N30" s="15">
        <f t="shared" si="10"/>
        <v>5</v>
      </c>
      <c r="O30" s="15">
        <f t="shared" si="10"/>
        <v>6</v>
      </c>
      <c r="P30" s="15">
        <f t="shared" si="10"/>
        <v>7</v>
      </c>
      <c r="Q30" s="15">
        <f t="shared" si="10"/>
        <v>1</v>
      </c>
      <c r="R30" s="15">
        <f t="shared" si="10"/>
        <v>2</v>
      </c>
      <c r="S30" s="15">
        <f t="shared" si="10"/>
        <v>3</v>
      </c>
      <c r="T30" s="15">
        <f t="shared" si="10"/>
        <v>4</v>
      </c>
      <c r="U30" s="15">
        <f t="shared" si="10"/>
        <v>5</v>
      </c>
      <c r="V30" s="15">
        <f t="shared" si="10"/>
        <v>6</v>
      </c>
      <c r="W30" s="15">
        <f t="shared" si="10"/>
        <v>7</v>
      </c>
      <c r="X30" s="15">
        <f t="shared" si="10"/>
        <v>1</v>
      </c>
      <c r="Y30" s="15">
        <f t="shared" si="10"/>
        <v>2</v>
      </c>
      <c r="Z30" s="15">
        <f t="shared" si="10"/>
        <v>3</v>
      </c>
      <c r="AA30" s="15">
        <f t="shared" si="10"/>
        <v>4</v>
      </c>
      <c r="AB30" s="15">
        <f t="shared" si="10"/>
        <v>5</v>
      </c>
      <c r="AC30" s="15">
        <f t="shared" si="10"/>
        <v>6</v>
      </c>
      <c r="AD30" s="15">
        <f t="shared" si="10"/>
        <v>7</v>
      </c>
      <c r="AE30" s="15">
        <f t="shared" si="10"/>
        <v>1</v>
      </c>
      <c r="AF30" s="55"/>
      <c r="AG30" s="76"/>
      <c r="AH30" s="76"/>
      <c r="AI30" s="76"/>
      <c r="AJ30" s="10"/>
    </row>
    <row r="31" spans="2:37">
      <c r="B31" s="106"/>
      <c r="C31" s="3" t="s">
        <v>3</v>
      </c>
      <c r="D31" s="14">
        <f>D28</f>
        <v>45971</v>
      </c>
      <c r="E31" s="14">
        <f t="shared" ref="E31:AE31" si="11">E28</f>
        <v>45972</v>
      </c>
      <c r="F31" s="14">
        <f t="shared" si="11"/>
        <v>45973</v>
      </c>
      <c r="G31" s="14">
        <f t="shared" si="11"/>
        <v>45974</v>
      </c>
      <c r="H31" s="14">
        <f t="shared" si="11"/>
        <v>45975</v>
      </c>
      <c r="I31" s="14">
        <f t="shared" si="11"/>
        <v>45976</v>
      </c>
      <c r="J31" s="14">
        <f t="shared" si="11"/>
        <v>45977</v>
      </c>
      <c r="K31" s="14">
        <f t="shared" si="11"/>
        <v>45978</v>
      </c>
      <c r="L31" s="14">
        <f t="shared" si="11"/>
        <v>45979</v>
      </c>
      <c r="M31" s="14">
        <f t="shared" si="11"/>
        <v>45980</v>
      </c>
      <c r="N31" s="14">
        <f t="shared" si="11"/>
        <v>45981</v>
      </c>
      <c r="O31" s="14">
        <f t="shared" si="11"/>
        <v>45982</v>
      </c>
      <c r="P31" s="14">
        <f t="shared" si="11"/>
        <v>45983</v>
      </c>
      <c r="Q31" s="14">
        <f t="shared" si="11"/>
        <v>45984</v>
      </c>
      <c r="R31" s="14">
        <f t="shared" si="11"/>
        <v>45985</v>
      </c>
      <c r="S31" s="14">
        <f t="shared" si="11"/>
        <v>45986</v>
      </c>
      <c r="T31" s="14">
        <f t="shared" si="11"/>
        <v>45987</v>
      </c>
      <c r="U31" s="14">
        <f t="shared" si="11"/>
        <v>45988</v>
      </c>
      <c r="V31" s="14">
        <f t="shared" si="11"/>
        <v>45989</v>
      </c>
      <c r="W31" s="14">
        <f t="shared" si="11"/>
        <v>45990</v>
      </c>
      <c r="X31" s="14">
        <f t="shared" si="11"/>
        <v>45991</v>
      </c>
      <c r="Y31" s="14">
        <f t="shared" si="11"/>
        <v>45992</v>
      </c>
      <c r="Z31" s="14">
        <f t="shared" si="11"/>
        <v>45993</v>
      </c>
      <c r="AA31" s="14">
        <f t="shared" si="11"/>
        <v>45994</v>
      </c>
      <c r="AB31" s="14">
        <f t="shared" si="11"/>
        <v>45995</v>
      </c>
      <c r="AC31" s="14">
        <f t="shared" si="11"/>
        <v>45996</v>
      </c>
      <c r="AD31" s="14">
        <f t="shared" si="11"/>
        <v>45997</v>
      </c>
      <c r="AE31" s="14">
        <f t="shared" si="11"/>
        <v>45998</v>
      </c>
      <c r="AF31" s="55"/>
      <c r="AG31" s="76"/>
      <c r="AH31" s="76"/>
      <c r="AI31" s="76"/>
      <c r="AJ31" s="10"/>
    </row>
    <row r="32" spans="2:37" ht="27" customHeight="1">
      <c r="B32" s="106"/>
      <c r="C32" s="54" t="s">
        <v>8</v>
      </c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5"/>
      <c r="AA32" s="103"/>
      <c r="AB32" s="103"/>
      <c r="AC32" s="103"/>
      <c r="AD32" s="103"/>
      <c r="AE32" s="103"/>
      <c r="AF32" s="55"/>
      <c r="AG32" s="76"/>
      <c r="AH32" s="76"/>
      <c r="AI32" s="76"/>
    </row>
    <row r="33" spans="2:37" ht="27" customHeight="1">
      <c r="B33" s="106"/>
      <c r="C33" s="55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2"/>
      <c r="AA33" s="100"/>
      <c r="AB33" s="100"/>
      <c r="AC33" s="100"/>
      <c r="AD33" s="100"/>
      <c r="AE33" s="100"/>
      <c r="AF33" s="55"/>
      <c r="AG33" s="76"/>
      <c r="AH33" s="76"/>
      <c r="AI33" s="76"/>
    </row>
    <row r="34" spans="2:37" ht="27" customHeight="1">
      <c r="B34" s="106"/>
      <c r="C34" s="55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2"/>
      <c r="AA34" s="100"/>
      <c r="AB34" s="100"/>
      <c r="AC34" s="100"/>
      <c r="AD34" s="100"/>
      <c r="AE34" s="100"/>
      <c r="AF34" s="55"/>
      <c r="AG34" s="76"/>
      <c r="AH34" s="76"/>
      <c r="AI34" s="76"/>
    </row>
    <row r="35" spans="2:37">
      <c r="B35" s="106"/>
      <c r="C35" s="3" t="s">
        <v>9</v>
      </c>
      <c r="D35" s="3"/>
      <c r="E35" s="3"/>
      <c r="F35" s="3" t="s">
        <v>28</v>
      </c>
      <c r="G35" s="3"/>
      <c r="H35" s="3"/>
      <c r="I35" s="3" t="s">
        <v>28</v>
      </c>
      <c r="J35" s="3"/>
      <c r="K35" s="3"/>
      <c r="L35" s="3"/>
      <c r="M35" s="3" t="s">
        <v>28</v>
      </c>
      <c r="N35" s="3" t="s">
        <v>28</v>
      </c>
      <c r="O35" s="3"/>
      <c r="P35" s="3"/>
      <c r="Q35" s="3"/>
      <c r="R35" s="3"/>
      <c r="S35" s="3"/>
      <c r="T35" s="3"/>
      <c r="U35" s="3" t="s">
        <v>28</v>
      </c>
      <c r="V35" s="3" t="s">
        <v>28</v>
      </c>
      <c r="W35" s="3"/>
      <c r="X35" s="3"/>
      <c r="Y35" s="3"/>
      <c r="Z35" s="3"/>
      <c r="AA35" s="3" t="s">
        <v>28</v>
      </c>
      <c r="AB35" s="3" t="s">
        <v>28</v>
      </c>
      <c r="AC35" s="3"/>
      <c r="AD35" s="3"/>
      <c r="AE35" s="3"/>
      <c r="AF35" s="3">
        <f>COUNTIF(D35:AE35,"○")</f>
        <v>8</v>
      </c>
      <c r="AG35" s="3">
        <f>COUNTIF(C35:AE35,"×")</f>
        <v>0</v>
      </c>
      <c r="AH35" s="3">
        <f>COUNTIF(D10:AE10,7)+COUNTIF(D10:AE10,1)</f>
        <v>8</v>
      </c>
      <c r="AI35" s="3" t="str">
        <f>IF(AF35&gt;=AH35,"○","×")</f>
        <v>○</v>
      </c>
    </row>
    <row r="36" spans="2:37" ht="27" customHeight="1"/>
    <row r="37" spans="2:37" ht="18.75" customHeight="1">
      <c r="B37" s="106" t="s">
        <v>79</v>
      </c>
      <c r="C37" s="3" t="s">
        <v>1</v>
      </c>
      <c r="D37" s="34">
        <f>$AC$4+IF(WEEKDAY($AC$4,2)=1,0,8-WEEKDAY($AC$4,2))+D39</f>
        <v>45999</v>
      </c>
      <c r="E37" s="34">
        <f t="shared" ref="E37:AE37" si="12">$AC$4+IF(WEEKDAY($AC$4,2)=1,0,8-WEEKDAY($AC$4,2))+E39</f>
        <v>46000</v>
      </c>
      <c r="F37" s="34">
        <f t="shared" si="12"/>
        <v>46001</v>
      </c>
      <c r="G37" s="34">
        <f t="shared" si="12"/>
        <v>46002</v>
      </c>
      <c r="H37" s="34">
        <f t="shared" si="12"/>
        <v>46003</v>
      </c>
      <c r="I37" s="34">
        <f t="shared" si="12"/>
        <v>46004</v>
      </c>
      <c r="J37" s="34">
        <f t="shared" si="12"/>
        <v>46005</v>
      </c>
      <c r="K37" s="34">
        <f t="shared" si="12"/>
        <v>46006</v>
      </c>
      <c r="L37" s="34">
        <f t="shared" si="12"/>
        <v>46007</v>
      </c>
      <c r="M37" s="34">
        <f t="shared" si="12"/>
        <v>46008</v>
      </c>
      <c r="N37" s="34">
        <f t="shared" si="12"/>
        <v>46009</v>
      </c>
      <c r="O37" s="34">
        <f t="shared" si="12"/>
        <v>46010</v>
      </c>
      <c r="P37" s="34">
        <f t="shared" si="12"/>
        <v>46011</v>
      </c>
      <c r="Q37" s="34">
        <f t="shared" si="12"/>
        <v>46012</v>
      </c>
      <c r="R37" s="34">
        <f t="shared" si="12"/>
        <v>46013</v>
      </c>
      <c r="S37" s="34">
        <f t="shared" si="12"/>
        <v>46014</v>
      </c>
      <c r="T37" s="34">
        <f t="shared" si="12"/>
        <v>46015</v>
      </c>
      <c r="U37" s="34">
        <f t="shared" si="12"/>
        <v>46016</v>
      </c>
      <c r="V37" s="34">
        <f t="shared" si="12"/>
        <v>46017</v>
      </c>
      <c r="W37" s="34">
        <f t="shared" si="12"/>
        <v>46018</v>
      </c>
      <c r="X37" s="34">
        <f t="shared" si="12"/>
        <v>46019</v>
      </c>
      <c r="Y37" s="34">
        <f t="shared" si="12"/>
        <v>46020</v>
      </c>
      <c r="Z37" s="34">
        <f t="shared" si="12"/>
        <v>46021</v>
      </c>
      <c r="AA37" s="34">
        <f t="shared" si="12"/>
        <v>46022</v>
      </c>
      <c r="AB37" s="34">
        <f t="shared" si="12"/>
        <v>46023</v>
      </c>
      <c r="AC37" s="34">
        <f t="shared" si="12"/>
        <v>46024</v>
      </c>
      <c r="AD37" s="34">
        <f t="shared" si="12"/>
        <v>46025</v>
      </c>
      <c r="AE37" s="34">
        <f t="shared" si="12"/>
        <v>46026</v>
      </c>
      <c r="AF37" s="54" t="s">
        <v>10</v>
      </c>
      <c r="AG37" s="76" t="s">
        <v>31</v>
      </c>
      <c r="AH37" s="76" t="s">
        <v>70</v>
      </c>
      <c r="AI37" s="76" t="s">
        <v>71</v>
      </c>
      <c r="AK37" s="16"/>
    </row>
    <row r="38" spans="2:37">
      <c r="B38" s="106"/>
      <c r="C38" s="3" t="s">
        <v>2</v>
      </c>
      <c r="D38" s="13">
        <f>$AC$4+IF(WEEKDAY($AC$4,2)=1,0,8-WEEKDAY($AC$4,2))+D39</f>
        <v>45999</v>
      </c>
      <c r="E38" s="13">
        <f t="shared" ref="E38:AE38" si="13">$AC$4+IF(WEEKDAY($AC$4,2)=1,0,8-WEEKDAY($AC$4,2))+E39</f>
        <v>46000</v>
      </c>
      <c r="F38" s="13">
        <f t="shared" si="13"/>
        <v>46001</v>
      </c>
      <c r="G38" s="13">
        <f t="shared" si="13"/>
        <v>46002</v>
      </c>
      <c r="H38" s="13">
        <f t="shared" si="13"/>
        <v>46003</v>
      </c>
      <c r="I38" s="13">
        <f t="shared" si="13"/>
        <v>46004</v>
      </c>
      <c r="J38" s="13">
        <f t="shared" si="13"/>
        <v>46005</v>
      </c>
      <c r="K38" s="13">
        <f t="shared" si="13"/>
        <v>46006</v>
      </c>
      <c r="L38" s="13">
        <f t="shared" si="13"/>
        <v>46007</v>
      </c>
      <c r="M38" s="13">
        <f t="shared" si="13"/>
        <v>46008</v>
      </c>
      <c r="N38" s="13">
        <f t="shared" si="13"/>
        <v>46009</v>
      </c>
      <c r="O38" s="13">
        <f t="shared" si="13"/>
        <v>46010</v>
      </c>
      <c r="P38" s="13">
        <f t="shared" si="13"/>
        <v>46011</v>
      </c>
      <c r="Q38" s="13">
        <f t="shared" si="13"/>
        <v>46012</v>
      </c>
      <c r="R38" s="13">
        <f t="shared" si="13"/>
        <v>46013</v>
      </c>
      <c r="S38" s="13">
        <f t="shared" si="13"/>
        <v>46014</v>
      </c>
      <c r="T38" s="13">
        <f t="shared" si="13"/>
        <v>46015</v>
      </c>
      <c r="U38" s="13">
        <f t="shared" si="13"/>
        <v>46016</v>
      </c>
      <c r="V38" s="13">
        <f t="shared" si="13"/>
        <v>46017</v>
      </c>
      <c r="W38" s="13">
        <f t="shared" si="13"/>
        <v>46018</v>
      </c>
      <c r="X38" s="13">
        <f t="shared" si="13"/>
        <v>46019</v>
      </c>
      <c r="Y38" s="13">
        <f t="shared" si="13"/>
        <v>46020</v>
      </c>
      <c r="Z38" s="13">
        <f t="shared" si="13"/>
        <v>46021</v>
      </c>
      <c r="AA38" s="13">
        <f t="shared" si="13"/>
        <v>46022</v>
      </c>
      <c r="AB38" s="13">
        <f t="shared" si="13"/>
        <v>46023</v>
      </c>
      <c r="AC38" s="13">
        <f t="shared" si="13"/>
        <v>46024</v>
      </c>
      <c r="AD38" s="13">
        <f t="shared" si="13"/>
        <v>46025</v>
      </c>
      <c r="AE38" s="13">
        <f t="shared" si="13"/>
        <v>46026</v>
      </c>
      <c r="AF38" s="55"/>
      <c r="AG38" s="76"/>
      <c r="AH38" s="76"/>
      <c r="AI38" s="76"/>
    </row>
    <row r="39" spans="2:37" ht="18" hidden="1" customHeight="1">
      <c r="B39" s="106"/>
      <c r="C39" s="3"/>
      <c r="D39" s="15">
        <v>56</v>
      </c>
      <c r="E39" s="15">
        <v>57</v>
      </c>
      <c r="F39" s="15">
        <v>58</v>
      </c>
      <c r="G39" s="15">
        <v>59</v>
      </c>
      <c r="H39" s="15">
        <v>60</v>
      </c>
      <c r="I39" s="15">
        <v>61</v>
      </c>
      <c r="J39" s="15">
        <v>62</v>
      </c>
      <c r="K39" s="15">
        <v>63</v>
      </c>
      <c r="L39" s="15">
        <v>64</v>
      </c>
      <c r="M39" s="15">
        <v>65</v>
      </c>
      <c r="N39" s="15">
        <v>66</v>
      </c>
      <c r="O39" s="15">
        <v>67</v>
      </c>
      <c r="P39" s="15">
        <v>68</v>
      </c>
      <c r="Q39" s="15">
        <v>69</v>
      </c>
      <c r="R39" s="15">
        <v>70</v>
      </c>
      <c r="S39" s="15">
        <v>71</v>
      </c>
      <c r="T39" s="15">
        <v>72</v>
      </c>
      <c r="U39" s="15">
        <v>73</v>
      </c>
      <c r="V39" s="15">
        <v>74</v>
      </c>
      <c r="W39" s="15">
        <v>75</v>
      </c>
      <c r="X39" s="15">
        <v>76</v>
      </c>
      <c r="Y39" s="15">
        <v>77</v>
      </c>
      <c r="Z39" s="15">
        <v>78</v>
      </c>
      <c r="AA39" s="15">
        <v>79</v>
      </c>
      <c r="AB39" s="15">
        <v>80</v>
      </c>
      <c r="AC39" s="15">
        <v>81</v>
      </c>
      <c r="AD39" s="15">
        <v>82</v>
      </c>
      <c r="AE39" s="15">
        <v>83</v>
      </c>
      <c r="AF39" s="55"/>
      <c r="AG39" s="76"/>
      <c r="AH39" s="76"/>
      <c r="AI39" s="76"/>
      <c r="AJ39" s="10"/>
    </row>
    <row r="40" spans="2:37" ht="0.75" hidden="1" customHeight="1">
      <c r="B40" s="106"/>
      <c r="C40" s="3"/>
      <c r="D40" s="15">
        <f>WEEKDAY(D8)</f>
        <v>2</v>
      </c>
      <c r="E40" s="15">
        <f t="shared" ref="E40:AE40" si="14">WEEKDAY(E8)</f>
        <v>3</v>
      </c>
      <c r="F40" s="15">
        <f t="shared" si="14"/>
        <v>4</v>
      </c>
      <c r="G40" s="15">
        <f t="shared" si="14"/>
        <v>5</v>
      </c>
      <c r="H40" s="15">
        <f t="shared" si="14"/>
        <v>6</v>
      </c>
      <c r="I40" s="15">
        <f t="shared" si="14"/>
        <v>7</v>
      </c>
      <c r="J40" s="15">
        <f t="shared" si="14"/>
        <v>1</v>
      </c>
      <c r="K40" s="15">
        <f t="shared" si="14"/>
        <v>2</v>
      </c>
      <c r="L40" s="15">
        <f t="shared" si="14"/>
        <v>3</v>
      </c>
      <c r="M40" s="15">
        <f t="shared" si="14"/>
        <v>4</v>
      </c>
      <c r="N40" s="15">
        <f t="shared" si="14"/>
        <v>5</v>
      </c>
      <c r="O40" s="15">
        <f t="shared" si="14"/>
        <v>6</v>
      </c>
      <c r="P40" s="15">
        <f t="shared" si="14"/>
        <v>7</v>
      </c>
      <c r="Q40" s="15">
        <f t="shared" si="14"/>
        <v>1</v>
      </c>
      <c r="R40" s="15">
        <f t="shared" si="14"/>
        <v>2</v>
      </c>
      <c r="S40" s="15">
        <f t="shared" si="14"/>
        <v>3</v>
      </c>
      <c r="T40" s="15">
        <f t="shared" si="14"/>
        <v>4</v>
      </c>
      <c r="U40" s="15">
        <f t="shared" si="14"/>
        <v>5</v>
      </c>
      <c r="V40" s="15">
        <f t="shared" si="14"/>
        <v>6</v>
      </c>
      <c r="W40" s="15">
        <f t="shared" si="14"/>
        <v>7</v>
      </c>
      <c r="X40" s="15">
        <f t="shared" si="14"/>
        <v>1</v>
      </c>
      <c r="Y40" s="15">
        <f t="shared" si="14"/>
        <v>2</v>
      </c>
      <c r="Z40" s="15">
        <f t="shared" si="14"/>
        <v>3</v>
      </c>
      <c r="AA40" s="15">
        <f t="shared" si="14"/>
        <v>4</v>
      </c>
      <c r="AB40" s="15">
        <f t="shared" si="14"/>
        <v>5</v>
      </c>
      <c r="AC40" s="15">
        <f t="shared" si="14"/>
        <v>6</v>
      </c>
      <c r="AD40" s="15">
        <f t="shared" si="14"/>
        <v>7</v>
      </c>
      <c r="AE40" s="15">
        <f t="shared" si="14"/>
        <v>1</v>
      </c>
      <c r="AF40" s="55"/>
      <c r="AG40" s="76"/>
      <c r="AH40" s="76"/>
      <c r="AI40" s="76"/>
      <c r="AJ40" s="10"/>
    </row>
    <row r="41" spans="2:37">
      <c r="B41" s="106"/>
      <c r="C41" s="3" t="s">
        <v>3</v>
      </c>
      <c r="D41" s="14">
        <f>D38</f>
        <v>45999</v>
      </c>
      <c r="E41" s="14">
        <f t="shared" ref="E41:AE41" si="15">E38</f>
        <v>46000</v>
      </c>
      <c r="F41" s="14">
        <f t="shared" si="15"/>
        <v>46001</v>
      </c>
      <c r="G41" s="14">
        <f t="shared" si="15"/>
        <v>46002</v>
      </c>
      <c r="H41" s="14">
        <f t="shared" si="15"/>
        <v>46003</v>
      </c>
      <c r="I41" s="14">
        <f t="shared" si="15"/>
        <v>46004</v>
      </c>
      <c r="J41" s="14">
        <f t="shared" si="15"/>
        <v>46005</v>
      </c>
      <c r="K41" s="14">
        <f t="shared" si="15"/>
        <v>46006</v>
      </c>
      <c r="L41" s="14">
        <f t="shared" si="15"/>
        <v>46007</v>
      </c>
      <c r="M41" s="14">
        <f t="shared" si="15"/>
        <v>46008</v>
      </c>
      <c r="N41" s="14">
        <f t="shared" si="15"/>
        <v>46009</v>
      </c>
      <c r="O41" s="14">
        <f t="shared" si="15"/>
        <v>46010</v>
      </c>
      <c r="P41" s="14">
        <f t="shared" si="15"/>
        <v>46011</v>
      </c>
      <c r="Q41" s="14">
        <f t="shared" si="15"/>
        <v>46012</v>
      </c>
      <c r="R41" s="14">
        <f t="shared" si="15"/>
        <v>46013</v>
      </c>
      <c r="S41" s="14">
        <f t="shared" si="15"/>
        <v>46014</v>
      </c>
      <c r="T41" s="14">
        <f t="shared" si="15"/>
        <v>46015</v>
      </c>
      <c r="U41" s="14">
        <f t="shared" si="15"/>
        <v>46016</v>
      </c>
      <c r="V41" s="14">
        <f t="shared" si="15"/>
        <v>46017</v>
      </c>
      <c r="W41" s="14">
        <f t="shared" si="15"/>
        <v>46018</v>
      </c>
      <c r="X41" s="14">
        <f t="shared" si="15"/>
        <v>46019</v>
      </c>
      <c r="Y41" s="14">
        <f t="shared" si="15"/>
        <v>46020</v>
      </c>
      <c r="Z41" s="14">
        <f t="shared" si="15"/>
        <v>46021</v>
      </c>
      <c r="AA41" s="14">
        <f t="shared" si="15"/>
        <v>46022</v>
      </c>
      <c r="AB41" s="14">
        <f t="shared" si="15"/>
        <v>46023</v>
      </c>
      <c r="AC41" s="14">
        <f t="shared" si="15"/>
        <v>46024</v>
      </c>
      <c r="AD41" s="14">
        <f t="shared" si="15"/>
        <v>46025</v>
      </c>
      <c r="AE41" s="14">
        <f t="shared" si="15"/>
        <v>46026</v>
      </c>
      <c r="AF41" s="55"/>
      <c r="AG41" s="76"/>
      <c r="AH41" s="76"/>
      <c r="AI41" s="76"/>
      <c r="AJ41" s="10"/>
    </row>
    <row r="42" spans="2:37" ht="27" customHeight="1">
      <c r="B42" s="106"/>
      <c r="C42" s="54" t="s">
        <v>8</v>
      </c>
      <c r="D42" s="105"/>
      <c r="E42" s="101"/>
      <c r="F42" s="101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55"/>
      <c r="AG42" s="76"/>
      <c r="AH42" s="76"/>
      <c r="AI42" s="76"/>
    </row>
    <row r="43" spans="2:37" ht="27" customHeight="1">
      <c r="B43" s="106"/>
      <c r="C43" s="55"/>
      <c r="D43" s="102"/>
      <c r="E43" s="102"/>
      <c r="F43" s="102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55"/>
      <c r="AG43" s="76"/>
      <c r="AH43" s="76"/>
      <c r="AI43" s="76"/>
    </row>
    <row r="44" spans="2:37" ht="27" customHeight="1">
      <c r="B44" s="106"/>
      <c r="C44" s="55"/>
      <c r="D44" s="102"/>
      <c r="E44" s="102"/>
      <c r="F44" s="102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55"/>
      <c r="AG44" s="76"/>
      <c r="AH44" s="76"/>
      <c r="AI44" s="76"/>
    </row>
    <row r="45" spans="2:37">
      <c r="B45" s="106"/>
      <c r="C45" s="3" t="s">
        <v>9</v>
      </c>
      <c r="D45" s="3"/>
      <c r="E45" s="3"/>
      <c r="F45" s="3"/>
      <c r="G45" s="3" t="s">
        <v>28</v>
      </c>
      <c r="H45" s="3"/>
      <c r="I45" s="3"/>
      <c r="J45" s="3" t="s">
        <v>28</v>
      </c>
      <c r="K45" s="3"/>
      <c r="L45" s="3"/>
      <c r="M45" s="3"/>
      <c r="N45" s="3"/>
      <c r="O45" s="3"/>
      <c r="P45" s="3" t="s">
        <v>28</v>
      </c>
      <c r="Q45" s="3" t="s">
        <v>28</v>
      </c>
      <c r="R45" s="3"/>
      <c r="S45" s="3"/>
      <c r="T45" s="3"/>
      <c r="U45" s="3"/>
      <c r="V45" s="3" t="s">
        <v>28</v>
      </c>
      <c r="W45" s="3" t="s">
        <v>28</v>
      </c>
      <c r="X45" s="3"/>
      <c r="Y45" s="3"/>
      <c r="Z45" s="3"/>
      <c r="AA45" s="3" t="s">
        <v>28</v>
      </c>
      <c r="AB45" s="3"/>
      <c r="AC45" s="3"/>
      <c r="AD45" s="3"/>
      <c r="AE45" s="3" t="s">
        <v>28</v>
      </c>
      <c r="AF45" s="3">
        <f>COUNTIF(D45:AE45,"○")</f>
        <v>8</v>
      </c>
      <c r="AG45" s="3">
        <f>COUNTIF(C45:AE45,"×")</f>
        <v>0</v>
      </c>
      <c r="AH45" s="3">
        <f>COUNTIF(D10:AE10,7)+COUNTIF(D10:AE10,1)</f>
        <v>8</v>
      </c>
      <c r="AI45" s="3" t="str">
        <f>IF(AF45&gt;=AH45,"○","×")</f>
        <v>○</v>
      </c>
    </row>
    <row r="46" spans="2:37" ht="27" customHeight="1"/>
    <row r="47" spans="2:37" ht="18.75" customHeight="1">
      <c r="B47" s="106" t="s">
        <v>80</v>
      </c>
      <c r="C47" s="3" t="s">
        <v>1</v>
      </c>
      <c r="D47" s="34">
        <f>$AC$4+IF(WEEKDAY($AC$4,2)=1,0,8-WEEKDAY($AC$4,2))+D49</f>
        <v>46027</v>
      </c>
      <c r="E47" s="34">
        <f t="shared" ref="E47:AE47" si="16">$AC$4+IF(WEEKDAY($AC$4,2)=1,0,8-WEEKDAY($AC$4,2))+E49</f>
        <v>46028</v>
      </c>
      <c r="F47" s="34">
        <f t="shared" si="16"/>
        <v>46029</v>
      </c>
      <c r="G47" s="34">
        <f t="shared" si="16"/>
        <v>46030</v>
      </c>
      <c r="H47" s="34">
        <f t="shared" si="16"/>
        <v>46031</v>
      </c>
      <c r="I47" s="34">
        <f t="shared" si="16"/>
        <v>46032</v>
      </c>
      <c r="J47" s="34">
        <f t="shared" si="16"/>
        <v>46033</v>
      </c>
      <c r="K47" s="34">
        <f t="shared" si="16"/>
        <v>46034</v>
      </c>
      <c r="L47" s="34">
        <f t="shared" si="16"/>
        <v>46035</v>
      </c>
      <c r="M47" s="34">
        <f t="shared" si="16"/>
        <v>46036</v>
      </c>
      <c r="N47" s="34">
        <f t="shared" si="16"/>
        <v>46037</v>
      </c>
      <c r="O47" s="34">
        <f t="shared" si="16"/>
        <v>46038</v>
      </c>
      <c r="P47" s="34">
        <f t="shared" si="16"/>
        <v>46039</v>
      </c>
      <c r="Q47" s="34">
        <f t="shared" si="16"/>
        <v>46040</v>
      </c>
      <c r="R47" s="34">
        <f t="shared" si="16"/>
        <v>46041</v>
      </c>
      <c r="S47" s="34">
        <f t="shared" si="16"/>
        <v>46042</v>
      </c>
      <c r="T47" s="34">
        <f t="shared" si="16"/>
        <v>46043</v>
      </c>
      <c r="U47" s="34">
        <f t="shared" si="16"/>
        <v>46044</v>
      </c>
      <c r="V47" s="34">
        <f t="shared" si="16"/>
        <v>46045</v>
      </c>
      <c r="W47" s="34">
        <f t="shared" si="16"/>
        <v>46046</v>
      </c>
      <c r="X47" s="34">
        <f t="shared" si="16"/>
        <v>46047</v>
      </c>
      <c r="Y47" s="34">
        <f t="shared" si="16"/>
        <v>46048</v>
      </c>
      <c r="Z47" s="34">
        <f t="shared" si="16"/>
        <v>46049</v>
      </c>
      <c r="AA47" s="34">
        <f t="shared" si="16"/>
        <v>46050</v>
      </c>
      <c r="AB47" s="34">
        <f t="shared" si="16"/>
        <v>46051</v>
      </c>
      <c r="AC47" s="34">
        <f t="shared" si="16"/>
        <v>46052</v>
      </c>
      <c r="AD47" s="34">
        <f t="shared" si="16"/>
        <v>46053</v>
      </c>
      <c r="AE47" s="34">
        <f t="shared" si="16"/>
        <v>46054</v>
      </c>
      <c r="AF47" s="54" t="s">
        <v>10</v>
      </c>
      <c r="AG47" s="76" t="s">
        <v>31</v>
      </c>
      <c r="AH47" s="76" t="s">
        <v>70</v>
      </c>
      <c r="AI47" s="76" t="s">
        <v>71</v>
      </c>
      <c r="AK47" s="16"/>
    </row>
    <row r="48" spans="2:37" ht="18" customHeight="1">
      <c r="B48" s="106"/>
      <c r="C48" s="3" t="s">
        <v>2</v>
      </c>
      <c r="D48" s="13">
        <f>$AC$4+IF(WEEKDAY($AC$4,2)=1,0,8-WEEKDAY($AC$4,2))+D49</f>
        <v>46027</v>
      </c>
      <c r="E48" s="13">
        <f t="shared" ref="E48:AE48" si="17">$AC$4+IF(WEEKDAY($AC$4,2)=1,0,8-WEEKDAY($AC$4,2))+E49</f>
        <v>46028</v>
      </c>
      <c r="F48" s="13">
        <f t="shared" si="17"/>
        <v>46029</v>
      </c>
      <c r="G48" s="13">
        <f t="shared" si="17"/>
        <v>46030</v>
      </c>
      <c r="H48" s="13">
        <f t="shared" si="17"/>
        <v>46031</v>
      </c>
      <c r="I48" s="13">
        <f t="shared" si="17"/>
        <v>46032</v>
      </c>
      <c r="J48" s="13">
        <f t="shared" si="17"/>
        <v>46033</v>
      </c>
      <c r="K48" s="13">
        <f t="shared" si="17"/>
        <v>46034</v>
      </c>
      <c r="L48" s="13">
        <f t="shared" si="17"/>
        <v>46035</v>
      </c>
      <c r="M48" s="13">
        <f t="shared" si="17"/>
        <v>46036</v>
      </c>
      <c r="N48" s="13">
        <f t="shared" si="17"/>
        <v>46037</v>
      </c>
      <c r="O48" s="13">
        <f t="shared" si="17"/>
        <v>46038</v>
      </c>
      <c r="P48" s="13">
        <f t="shared" si="17"/>
        <v>46039</v>
      </c>
      <c r="Q48" s="13">
        <f t="shared" si="17"/>
        <v>46040</v>
      </c>
      <c r="R48" s="13">
        <f t="shared" si="17"/>
        <v>46041</v>
      </c>
      <c r="S48" s="13">
        <f t="shared" si="17"/>
        <v>46042</v>
      </c>
      <c r="T48" s="13">
        <f t="shared" si="17"/>
        <v>46043</v>
      </c>
      <c r="U48" s="13">
        <f t="shared" si="17"/>
        <v>46044</v>
      </c>
      <c r="V48" s="13">
        <f t="shared" si="17"/>
        <v>46045</v>
      </c>
      <c r="W48" s="13">
        <f t="shared" si="17"/>
        <v>46046</v>
      </c>
      <c r="X48" s="13">
        <f t="shared" si="17"/>
        <v>46047</v>
      </c>
      <c r="Y48" s="13">
        <f t="shared" si="17"/>
        <v>46048</v>
      </c>
      <c r="Z48" s="13">
        <f t="shared" si="17"/>
        <v>46049</v>
      </c>
      <c r="AA48" s="13">
        <f t="shared" si="17"/>
        <v>46050</v>
      </c>
      <c r="AB48" s="13">
        <f t="shared" si="17"/>
        <v>46051</v>
      </c>
      <c r="AC48" s="13">
        <f t="shared" si="17"/>
        <v>46052</v>
      </c>
      <c r="AD48" s="13">
        <f t="shared" si="17"/>
        <v>46053</v>
      </c>
      <c r="AE48" s="13">
        <f t="shared" si="17"/>
        <v>46054</v>
      </c>
      <c r="AF48" s="55"/>
      <c r="AG48" s="76"/>
      <c r="AH48" s="76"/>
      <c r="AI48" s="76"/>
    </row>
    <row r="49" spans="2:37" ht="27" hidden="1" customHeight="1">
      <c r="B49" s="106"/>
      <c r="C49" s="3"/>
      <c r="D49" s="15">
        <v>84</v>
      </c>
      <c r="E49" s="15">
        <v>85</v>
      </c>
      <c r="F49" s="15">
        <v>86</v>
      </c>
      <c r="G49" s="15">
        <v>87</v>
      </c>
      <c r="H49" s="15">
        <v>88</v>
      </c>
      <c r="I49" s="15">
        <v>89</v>
      </c>
      <c r="J49" s="15">
        <v>90</v>
      </c>
      <c r="K49" s="15">
        <v>91</v>
      </c>
      <c r="L49" s="15">
        <v>92</v>
      </c>
      <c r="M49" s="15">
        <v>93</v>
      </c>
      <c r="N49" s="15">
        <v>94</v>
      </c>
      <c r="O49" s="15">
        <v>95</v>
      </c>
      <c r="P49" s="15">
        <v>96</v>
      </c>
      <c r="Q49" s="15">
        <v>97</v>
      </c>
      <c r="R49" s="15">
        <v>98</v>
      </c>
      <c r="S49" s="15">
        <v>99</v>
      </c>
      <c r="T49" s="15">
        <v>100</v>
      </c>
      <c r="U49" s="15">
        <v>101</v>
      </c>
      <c r="V49" s="15">
        <v>102</v>
      </c>
      <c r="W49" s="15">
        <v>103</v>
      </c>
      <c r="X49" s="15">
        <v>104</v>
      </c>
      <c r="Y49" s="15">
        <v>105</v>
      </c>
      <c r="Z49" s="15">
        <v>106</v>
      </c>
      <c r="AA49" s="15">
        <v>107</v>
      </c>
      <c r="AB49" s="15">
        <v>108</v>
      </c>
      <c r="AC49" s="15">
        <v>109</v>
      </c>
      <c r="AD49" s="15">
        <v>110</v>
      </c>
      <c r="AE49" s="15">
        <v>111</v>
      </c>
      <c r="AF49" s="55"/>
      <c r="AG49" s="76"/>
      <c r="AH49" s="76"/>
      <c r="AI49" s="76"/>
      <c r="AJ49" s="10"/>
    </row>
    <row r="50" spans="2:37" ht="27" hidden="1" customHeight="1">
      <c r="B50" s="106"/>
      <c r="C50" s="3"/>
      <c r="D50" s="15">
        <f>WEEKDAY(D8)</f>
        <v>2</v>
      </c>
      <c r="E50" s="15">
        <f t="shared" ref="E50:AE50" si="18">WEEKDAY(E8)</f>
        <v>3</v>
      </c>
      <c r="F50" s="15">
        <f t="shared" si="18"/>
        <v>4</v>
      </c>
      <c r="G50" s="15">
        <f t="shared" si="18"/>
        <v>5</v>
      </c>
      <c r="H50" s="15">
        <f t="shared" si="18"/>
        <v>6</v>
      </c>
      <c r="I50" s="15">
        <f t="shared" si="18"/>
        <v>7</v>
      </c>
      <c r="J50" s="15">
        <f t="shared" si="18"/>
        <v>1</v>
      </c>
      <c r="K50" s="15">
        <f t="shared" si="18"/>
        <v>2</v>
      </c>
      <c r="L50" s="15">
        <f t="shared" si="18"/>
        <v>3</v>
      </c>
      <c r="M50" s="15">
        <f t="shared" si="18"/>
        <v>4</v>
      </c>
      <c r="N50" s="15">
        <f t="shared" si="18"/>
        <v>5</v>
      </c>
      <c r="O50" s="15">
        <f t="shared" si="18"/>
        <v>6</v>
      </c>
      <c r="P50" s="15">
        <f t="shared" si="18"/>
        <v>7</v>
      </c>
      <c r="Q50" s="15">
        <f t="shared" si="18"/>
        <v>1</v>
      </c>
      <c r="R50" s="15">
        <f t="shared" si="18"/>
        <v>2</v>
      </c>
      <c r="S50" s="15">
        <f t="shared" si="18"/>
        <v>3</v>
      </c>
      <c r="T50" s="15">
        <f t="shared" si="18"/>
        <v>4</v>
      </c>
      <c r="U50" s="15">
        <f t="shared" si="18"/>
        <v>5</v>
      </c>
      <c r="V50" s="15">
        <f t="shared" si="18"/>
        <v>6</v>
      </c>
      <c r="W50" s="15">
        <f t="shared" si="18"/>
        <v>7</v>
      </c>
      <c r="X50" s="15">
        <f t="shared" si="18"/>
        <v>1</v>
      </c>
      <c r="Y50" s="15">
        <f t="shared" si="18"/>
        <v>2</v>
      </c>
      <c r="Z50" s="15">
        <f t="shared" si="18"/>
        <v>3</v>
      </c>
      <c r="AA50" s="15">
        <f t="shared" si="18"/>
        <v>4</v>
      </c>
      <c r="AB50" s="15">
        <f t="shared" si="18"/>
        <v>5</v>
      </c>
      <c r="AC50" s="15">
        <f t="shared" si="18"/>
        <v>6</v>
      </c>
      <c r="AD50" s="15">
        <f t="shared" si="18"/>
        <v>7</v>
      </c>
      <c r="AE50" s="15">
        <f t="shared" si="18"/>
        <v>1</v>
      </c>
      <c r="AF50" s="55"/>
      <c r="AG50" s="76"/>
      <c r="AH50" s="76"/>
      <c r="AI50" s="76"/>
      <c r="AJ50" s="10"/>
    </row>
    <row r="51" spans="2:37">
      <c r="B51" s="106"/>
      <c r="C51" s="3" t="s">
        <v>3</v>
      </c>
      <c r="D51" s="14">
        <f t="shared" ref="D51:AE51" si="19">D48</f>
        <v>46027</v>
      </c>
      <c r="E51" s="14">
        <f t="shared" si="19"/>
        <v>46028</v>
      </c>
      <c r="F51" s="14">
        <f t="shared" si="19"/>
        <v>46029</v>
      </c>
      <c r="G51" s="14">
        <f t="shared" si="19"/>
        <v>46030</v>
      </c>
      <c r="H51" s="14">
        <f t="shared" si="19"/>
        <v>46031</v>
      </c>
      <c r="I51" s="14">
        <f t="shared" si="19"/>
        <v>46032</v>
      </c>
      <c r="J51" s="14">
        <f t="shared" si="19"/>
        <v>46033</v>
      </c>
      <c r="K51" s="14">
        <f t="shared" si="19"/>
        <v>46034</v>
      </c>
      <c r="L51" s="14">
        <f t="shared" si="19"/>
        <v>46035</v>
      </c>
      <c r="M51" s="14">
        <f t="shared" si="19"/>
        <v>46036</v>
      </c>
      <c r="N51" s="14">
        <f t="shared" si="19"/>
        <v>46037</v>
      </c>
      <c r="O51" s="14">
        <f t="shared" si="19"/>
        <v>46038</v>
      </c>
      <c r="P51" s="14">
        <f t="shared" si="19"/>
        <v>46039</v>
      </c>
      <c r="Q51" s="14">
        <f t="shared" si="19"/>
        <v>46040</v>
      </c>
      <c r="R51" s="14">
        <f t="shared" si="19"/>
        <v>46041</v>
      </c>
      <c r="S51" s="14">
        <f t="shared" si="19"/>
        <v>46042</v>
      </c>
      <c r="T51" s="14">
        <f t="shared" si="19"/>
        <v>46043</v>
      </c>
      <c r="U51" s="14">
        <f t="shared" si="19"/>
        <v>46044</v>
      </c>
      <c r="V51" s="14">
        <f t="shared" si="19"/>
        <v>46045</v>
      </c>
      <c r="W51" s="14">
        <f t="shared" si="19"/>
        <v>46046</v>
      </c>
      <c r="X51" s="14">
        <f t="shared" si="19"/>
        <v>46047</v>
      </c>
      <c r="Y51" s="14">
        <f t="shared" si="19"/>
        <v>46048</v>
      </c>
      <c r="Z51" s="14">
        <f t="shared" si="19"/>
        <v>46049</v>
      </c>
      <c r="AA51" s="14">
        <f t="shared" si="19"/>
        <v>46050</v>
      </c>
      <c r="AB51" s="14">
        <f t="shared" si="19"/>
        <v>46051</v>
      </c>
      <c r="AC51" s="14">
        <f t="shared" si="19"/>
        <v>46052</v>
      </c>
      <c r="AD51" s="14">
        <f t="shared" si="19"/>
        <v>46053</v>
      </c>
      <c r="AE51" s="14">
        <f t="shared" si="19"/>
        <v>46054</v>
      </c>
      <c r="AF51" s="55"/>
      <c r="AG51" s="76"/>
      <c r="AH51" s="76"/>
      <c r="AI51" s="76"/>
      <c r="AJ51" s="10"/>
    </row>
    <row r="52" spans="2:37" ht="27" customHeight="1">
      <c r="B52" s="106"/>
      <c r="C52" s="54" t="s">
        <v>8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5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55"/>
      <c r="AG52" s="76"/>
      <c r="AH52" s="76"/>
      <c r="AI52" s="76"/>
    </row>
    <row r="53" spans="2:37" ht="27" customHeight="1">
      <c r="B53" s="106"/>
      <c r="C53" s="55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2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55"/>
      <c r="AG53" s="76"/>
      <c r="AH53" s="76"/>
      <c r="AI53" s="76"/>
    </row>
    <row r="54" spans="2:37" ht="27" customHeight="1">
      <c r="B54" s="106"/>
      <c r="C54" s="55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2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55"/>
      <c r="AG54" s="76"/>
      <c r="AH54" s="76"/>
      <c r="AI54" s="76"/>
    </row>
    <row r="55" spans="2:37">
      <c r="B55" s="106"/>
      <c r="C55" s="3" t="s">
        <v>9</v>
      </c>
      <c r="D55" s="3"/>
      <c r="E55" s="3"/>
      <c r="F55" s="3" t="s">
        <v>28</v>
      </c>
      <c r="G55" s="3" t="s">
        <v>28</v>
      </c>
      <c r="H55" s="3"/>
      <c r="I55" s="3"/>
      <c r="J55" s="3"/>
      <c r="K55" s="3"/>
      <c r="L55" s="3"/>
      <c r="M55" s="3"/>
      <c r="N55" s="3"/>
      <c r="O55" s="3"/>
      <c r="P55" s="3" t="s">
        <v>28</v>
      </c>
      <c r="Q55" s="3" t="s">
        <v>28</v>
      </c>
      <c r="R55" s="3"/>
      <c r="S55" s="3"/>
      <c r="T55" s="3"/>
      <c r="U55" s="3"/>
      <c r="V55" s="3" t="s">
        <v>28</v>
      </c>
      <c r="W55" s="3" t="s">
        <v>28</v>
      </c>
      <c r="X55" s="3"/>
      <c r="Y55" s="3"/>
      <c r="Z55" s="3"/>
      <c r="AA55" s="3"/>
      <c r="AB55" s="3" t="s">
        <v>28</v>
      </c>
      <c r="AC55" s="3"/>
      <c r="AD55" s="3" t="s">
        <v>28</v>
      </c>
      <c r="AE55" s="3"/>
      <c r="AF55" s="3">
        <f>COUNTIF(D55:AE55,"○")</f>
        <v>8</v>
      </c>
      <c r="AG55" s="3">
        <f>COUNTIF(C55:AE55,"×")</f>
        <v>0</v>
      </c>
      <c r="AH55" s="3">
        <f>COUNTIF(D10:AE10,7)+COUNTIF(D10:AE10,1)</f>
        <v>8</v>
      </c>
      <c r="AI55" s="3" t="str">
        <f>IF(AF55&gt;=AH55,"○","×")</f>
        <v>○</v>
      </c>
      <c r="AJ55" s="16"/>
    </row>
    <row r="56" spans="2:37" ht="27" customHeight="1"/>
    <row r="57" spans="2:37" ht="18.75" customHeight="1">
      <c r="B57" s="104"/>
      <c r="C57" s="3" t="s">
        <v>1</v>
      </c>
      <c r="D57" s="34">
        <f>$AC$4+IF(WEEKDAY($AC$4,2)=1,0,8-WEEKDAY($AC$4,2))+D59</f>
        <v>46055</v>
      </c>
      <c r="E57" s="34">
        <f t="shared" ref="E57:AE57" si="20">$AC$4+IF(WEEKDAY($AC$4,2)=1,0,8-WEEKDAY($AC$4,2))+E59</f>
        <v>46056</v>
      </c>
      <c r="F57" s="34">
        <f t="shared" si="20"/>
        <v>46057</v>
      </c>
      <c r="G57" s="34">
        <f t="shared" si="20"/>
        <v>46058</v>
      </c>
      <c r="H57" s="34">
        <f t="shared" si="20"/>
        <v>46059</v>
      </c>
      <c r="I57" s="34">
        <f t="shared" si="20"/>
        <v>46060</v>
      </c>
      <c r="J57" s="34">
        <f t="shared" si="20"/>
        <v>46061</v>
      </c>
      <c r="K57" s="34">
        <f t="shared" si="20"/>
        <v>46062</v>
      </c>
      <c r="L57" s="34">
        <f t="shared" si="20"/>
        <v>46063</v>
      </c>
      <c r="M57" s="34">
        <f t="shared" si="20"/>
        <v>46064</v>
      </c>
      <c r="N57" s="34">
        <f t="shared" si="20"/>
        <v>46065</v>
      </c>
      <c r="O57" s="34">
        <f t="shared" si="20"/>
        <v>46066</v>
      </c>
      <c r="P57" s="34">
        <f t="shared" si="20"/>
        <v>46067</v>
      </c>
      <c r="Q57" s="34">
        <f t="shared" si="20"/>
        <v>46068</v>
      </c>
      <c r="R57" s="34">
        <f t="shared" si="20"/>
        <v>46069</v>
      </c>
      <c r="S57" s="34">
        <f t="shared" si="20"/>
        <v>46070</v>
      </c>
      <c r="T57" s="34">
        <f t="shared" si="20"/>
        <v>46071</v>
      </c>
      <c r="U57" s="34">
        <f t="shared" si="20"/>
        <v>46072</v>
      </c>
      <c r="V57" s="34">
        <f t="shared" si="20"/>
        <v>46073</v>
      </c>
      <c r="W57" s="34">
        <f t="shared" si="20"/>
        <v>46074</v>
      </c>
      <c r="X57" s="34">
        <f t="shared" si="20"/>
        <v>46075</v>
      </c>
      <c r="Y57" s="34">
        <f t="shared" si="20"/>
        <v>46076</v>
      </c>
      <c r="Z57" s="34">
        <f t="shared" si="20"/>
        <v>46077</v>
      </c>
      <c r="AA57" s="34">
        <f t="shared" si="20"/>
        <v>46078</v>
      </c>
      <c r="AB57" s="34">
        <f t="shared" si="20"/>
        <v>46079</v>
      </c>
      <c r="AC57" s="34">
        <f t="shared" si="20"/>
        <v>46080</v>
      </c>
      <c r="AD57" s="34">
        <f t="shared" si="20"/>
        <v>46081</v>
      </c>
      <c r="AE57" s="34">
        <f t="shared" si="20"/>
        <v>46082</v>
      </c>
      <c r="AF57" s="54" t="s">
        <v>10</v>
      </c>
      <c r="AG57" s="76" t="s">
        <v>31</v>
      </c>
      <c r="AH57" s="76" t="s">
        <v>70</v>
      </c>
      <c r="AI57" s="76" t="s">
        <v>71</v>
      </c>
      <c r="AK57" s="16"/>
    </row>
    <row r="58" spans="2:37">
      <c r="B58" s="104"/>
      <c r="C58" s="3" t="s">
        <v>2</v>
      </c>
      <c r="D58" s="13">
        <f>$AC$4+IF(WEEKDAY($AC$4,2)=1,0,8-WEEKDAY($AC$4,2))+D59</f>
        <v>46055</v>
      </c>
      <c r="E58" s="13">
        <f t="shared" ref="E58:AE58" si="21">$AC$4+IF(WEEKDAY($AC$4,2)=1,0,8-WEEKDAY($AC$4,2))+E59</f>
        <v>46056</v>
      </c>
      <c r="F58" s="13">
        <f t="shared" si="21"/>
        <v>46057</v>
      </c>
      <c r="G58" s="13">
        <f t="shared" si="21"/>
        <v>46058</v>
      </c>
      <c r="H58" s="13">
        <f t="shared" si="21"/>
        <v>46059</v>
      </c>
      <c r="I58" s="13">
        <f t="shared" si="21"/>
        <v>46060</v>
      </c>
      <c r="J58" s="13">
        <f t="shared" si="21"/>
        <v>46061</v>
      </c>
      <c r="K58" s="13">
        <f t="shared" si="21"/>
        <v>46062</v>
      </c>
      <c r="L58" s="13">
        <f t="shared" si="21"/>
        <v>46063</v>
      </c>
      <c r="M58" s="13">
        <f t="shared" si="21"/>
        <v>46064</v>
      </c>
      <c r="N58" s="13">
        <f t="shared" si="21"/>
        <v>46065</v>
      </c>
      <c r="O58" s="13">
        <f t="shared" si="21"/>
        <v>46066</v>
      </c>
      <c r="P58" s="13">
        <f t="shared" si="21"/>
        <v>46067</v>
      </c>
      <c r="Q58" s="13">
        <f t="shared" si="21"/>
        <v>46068</v>
      </c>
      <c r="R58" s="13">
        <f t="shared" si="21"/>
        <v>46069</v>
      </c>
      <c r="S58" s="13">
        <f t="shared" si="21"/>
        <v>46070</v>
      </c>
      <c r="T58" s="13">
        <f t="shared" si="21"/>
        <v>46071</v>
      </c>
      <c r="U58" s="13">
        <f t="shared" si="21"/>
        <v>46072</v>
      </c>
      <c r="V58" s="13">
        <f t="shared" si="21"/>
        <v>46073</v>
      </c>
      <c r="W58" s="13">
        <f t="shared" si="21"/>
        <v>46074</v>
      </c>
      <c r="X58" s="13">
        <f t="shared" si="21"/>
        <v>46075</v>
      </c>
      <c r="Y58" s="13">
        <f t="shared" si="21"/>
        <v>46076</v>
      </c>
      <c r="Z58" s="13">
        <f t="shared" si="21"/>
        <v>46077</v>
      </c>
      <c r="AA58" s="13">
        <f t="shared" si="21"/>
        <v>46078</v>
      </c>
      <c r="AB58" s="13">
        <f t="shared" si="21"/>
        <v>46079</v>
      </c>
      <c r="AC58" s="13">
        <f t="shared" si="21"/>
        <v>46080</v>
      </c>
      <c r="AD58" s="13">
        <f t="shared" si="21"/>
        <v>46081</v>
      </c>
      <c r="AE58" s="13">
        <f t="shared" si="21"/>
        <v>46082</v>
      </c>
      <c r="AF58" s="55"/>
      <c r="AG58" s="76"/>
      <c r="AH58" s="76"/>
      <c r="AI58" s="76"/>
    </row>
    <row r="59" spans="2:37" ht="16.5" hidden="1" customHeight="1">
      <c r="B59" s="104"/>
      <c r="C59" s="3"/>
      <c r="D59" s="15">
        <v>112</v>
      </c>
      <c r="E59" s="15">
        <v>113</v>
      </c>
      <c r="F59" s="15">
        <v>114</v>
      </c>
      <c r="G59" s="15">
        <v>115</v>
      </c>
      <c r="H59" s="15">
        <v>116</v>
      </c>
      <c r="I59" s="15">
        <v>117</v>
      </c>
      <c r="J59" s="15">
        <v>118</v>
      </c>
      <c r="K59" s="15">
        <v>119</v>
      </c>
      <c r="L59" s="15">
        <v>120</v>
      </c>
      <c r="M59" s="15">
        <v>121</v>
      </c>
      <c r="N59" s="15">
        <v>122</v>
      </c>
      <c r="O59" s="15">
        <v>123</v>
      </c>
      <c r="P59" s="15">
        <v>124</v>
      </c>
      <c r="Q59" s="15">
        <v>125</v>
      </c>
      <c r="R59" s="15">
        <v>126</v>
      </c>
      <c r="S59" s="15">
        <v>127</v>
      </c>
      <c r="T59" s="15">
        <v>128</v>
      </c>
      <c r="U59" s="15">
        <v>129</v>
      </c>
      <c r="V59" s="15">
        <v>130</v>
      </c>
      <c r="W59" s="15">
        <v>131</v>
      </c>
      <c r="X59" s="15">
        <v>132</v>
      </c>
      <c r="Y59" s="15">
        <v>133</v>
      </c>
      <c r="Z59" s="15">
        <v>134</v>
      </c>
      <c r="AA59" s="15">
        <v>135</v>
      </c>
      <c r="AB59" s="15">
        <v>136</v>
      </c>
      <c r="AC59" s="15">
        <v>137</v>
      </c>
      <c r="AD59" s="15">
        <v>138</v>
      </c>
      <c r="AE59" s="15">
        <v>139</v>
      </c>
      <c r="AF59" s="55"/>
      <c r="AG59" s="76"/>
      <c r="AH59" s="76"/>
      <c r="AI59" s="76"/>
      <c r="AJ59" s="10"/>
    </row>
    <row r="60" spans="2:37" ht="16.5" hidden="1" customHeight="1">
      <c r="B60" s="104"/>
      <c r="C60" s="3"/>
      <c r="D60" s="15">
        <f>WEEKDAY(D8)</f>
        <v>2</v>
      </c>
      <c r="E60" s="15">
        <f t="shared" ref="E60:AE60" si="22">WEEKDAY(E8)</f>
        <v>3</v>
      </c>
      <c r="F60" s="15">
        <f t="shared" si="22"/>
        <v>4</v>
      </c>
      <c r="G60" s="15">
        <f t="shared" si="22"/>
        <v>5</v>
      </c>
      <c r="H60" s="15">
        <f t="shared" si="22"/>
        <v>6</v>
      </c>
      <c r="I60" s="15">
        <f t="shared" si="22"/>
        <v>7</v>
      </c>
      <c r="J60" s="15">
        <f t="shared" si="22"/>
        <v>1</v>
      </c>
      <c r="K60" s="15">
        <f t="shared" si="22"/>
        <v>2</v>
      </c>
      <c r="L60" s="15">
        <f t="shared" si="22"/>
        <v>3</v>
      </c>
      <c r="M60" s="15">
        <f t="shared" si="22"/>
        <v>4</v>
      </c>
      <c r="N60" s="15">
        <f t="shared" si="22"/>
        <v>5</v>
      </c>
      <c r="O60" s="15">
        <f t="shared" si="22"/>
        <v>6</v>
      </c>
      <c r="P60" s="15">
        <f t="shared" si="22"/>
        <v>7</v>
      </c>
      <c r="Q60" s="15">
        <f t="shared" si="22"/>
        <v>1</v>
      </c>
      <c r="R60" s="15">
        <f t="shared" si="22"/>
        <v>2</v>
      </c>
      <c r="S60" s="15">
        <f t="shared" si="22"/>
        <v>3</v>
      </c>
      <c r="T60" s="15">
        <f t="shared" si="22"/>
        <v>4</v>
      </c>
      <c r="U60" s="15">
        <f t="shared" si="22"/>
        <v>5</v>
      </c>
      <c r="V60" s="15">
        <f t="shared" si="22"/>
        <v>6</v>
      </c>
      <c r="W60" s="15">
        <f t="shared" si="22"/>
        <v>7</v>
      </c>
      <c r="X60" s="15">
        <f t="shared" si="22"/>
        <v>1</v>
      </c>
      <c r="Y60" s="15">
        <f t="shared" si="22"/>
        <v>2</v>
      </c>
      <c r="Z60" s="15">
        <f t="shared" si="22"/>
        <v>3</v>
      </c>
      <c r="AA60" s="15">
        <f t="shared" si="22"/>
        <v>4</v>
      </c>
      <c r="AB60" s="15">
        <f t="shared" si="22"/>
        <v>5</v>
      </c>
      <c r="AC60" s="15">
        <f t="shared" si="22"/>
        <v>6</v>
      </c>
      <c r="AD60" s="15">
        <f t="shared" si="22"/>
        <v>7</v>
      </c>
      <c r="AE60" s="15">
        <f t="shared" si="22"/>
        <v>1</v>
      </c>
      <c r="AF60" s="55"/>
      <c r="AG60" s="76"/>
      <c r="AH60" s="76"/>
      <c r="AI60" s="76"/>
      <c r="AJ60" s="10"/>
    </row>
    <row r="61" spans="2:37">
      <c r="B61" s="104"/>
      <c r="C61" s="3" t="s">
        <v>3</v>
      </c>
      <c r="D61" s="14">
        <f t="shared" ref="D61:AE61" si="23">D58</f>
        <v>46055</v>
      </c>
      <c r="E61" s="14">
        <f t="shared" si="23"/>
        <v>46056</v>
      </c>
      <c r="F61" s="14">
        <f t="shared" si="23"/>
        <v>46057</v>
      </c>
      <c r="G61" s="14">
        <f t="shared" si="23"/>
        <v>46058</v>
      </c>
      <c r="H61" s="14">
        <f t="shared" si="23"/>
        <v>46059</v>
      </c>
      <c r="I61" s="14">
        <f t="shared" si="23"/>
        <v>46060</v>
      </c>
      <c r="J61" s="14">
        <f t="shared" si="23"/>
        <v>46061</v>
      </c>
      <c r="K61" s="14">
        <f t="shared" si="23"/>
        <v>46062</v>
      </c>
      <c r="L61" s="14">
        <f t="shared" si="23"/>
        <v>46063</v>
      </c>
      <c r="M61" s="14">
        <f t="shared" si="23"/>
        <v>46064</v>
      </c>
      <c r="N61" s="14">
        <f t="shared" si="23"/>
        <v>46065</v>
      </c>
      <c r="O61" s="14">
        <f t="shared" si="23"/>
        <v>46066</v>
      </c>
      <c r="P61" s="14">
        <f t="shared" si="23"/>
        <v>46067</v>
      </c>
      <c r="Q61" s="14">
        <f t="shared" si="23"/>
        <v>46068</v>
      </c>
      <c r="R61" s="14">
        <f t="shared" si="23"/>
        <v>46069</v>
      </c>
      <c r="S61" s="14">
        <f t="shared" si="23"/>
        <v>46070</v>
      </c>
      <c r="T61" s="14">
        <f t="shared" si="23"/>
        <v>46071</v>
      </c>
      <c r="U61" s="14">
        <f t="shared" si="23"/>
        <v>46072</v>
      </c>
      <c r="V61" s="14">
        <f t="shared" si="23"/>
        <v>46073</v>
      </c>
      <c r="W61" s="14">
        <f t="shared" si="23"/>
        <v>46074</v>
      </c>
      <c r="X61" s="14">
        <f t="shared" si="23"/>
        <v>46075</v>
      </c>
      <c r="Y61" s="14">
        <f t="shared" si="23"/>
        <v>46076</v>
      </c>
      <c r="Z61" s="14">
        <f t="shared" si="23"/>
        <v>46077</v>
      </c>
      <c r="AA61" s="14">
        <f t="shared" si="23"/>
        <v>46078</v>
      </c>
      <c r="AB61" s="14">
        <f t="shared" si="23"/>
        <v>46079</v>
      </c>
      <c r="AC61" s="14">
        <f t="shared" si="23"/>
        <v>46080</v>
      </c>
      <c r="AD61" s="14">
        <f t="shared" si="23"/>
        <v>46081</v>
      </c>
      <c r="AE61" s="14">
        <f t="shared" si="23"/>
        <v>46082</v>
      </c>
      <c r="AF61" s="55"/>
      <c r="AG61" s="76"/>
      <c r="AH61" s="76"/>
      <c r="AI61" s="76"/>
      <c r="AJ61" s="10"/>
    </row>
    <row r="62" spans="2:37" ht="27" customHeight="1">
      <c r="B62" s="104"/>
      <c r="C62" s="54" t="s">
        <v>8</v>
      </c>
      <c r="D62" s="105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101"/>
      <c r="S62" s="99"/>
      <c r="T62" s="99" t="s">
        <v>42</v>
      </c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55"/>
      <c r="AG62" s="76"/>
      <c r="AH62" s="76"/>
      <c r="AI62" s="76"/>
    </row>
    <row r="63" spans="2:37" ht="27" customHeight="1">
      <c r="B63" s="104"/>
      <c r="C63" s="55"/>
      <c r="D63" s="102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2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55"/>
      <c r="AG63" s="76"/>
      <c r="AH63" s="76"/>
      <c r="AI63" s="76"/>
    </row>
    <row r="64" spans="2:37" ht="27" customHeight="1">
      <c r="B64" s="104"/>
      <c r="C64" s="55"/>
      <c r="D64" s="102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2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55"/>
      <c r="AG64" s="76"/>
      <c r="AH64" s="76"/>
      <c r="AI64" s="76"/>
    </row>
    <row r="65" spans="2:37">
      <c r="B65" s="104"/>
      <c r="C65" s="3" t="s">
        <v>9</v>
      </c>
      <c r="D65" s="3"/>
      <c r="E65" s="3" t="s">
        <v>28</v>
      </c>
      <c r="F65" s="3" t="s">
        <v>28</v>
      </c>
      <c r="G65" s="3"/>
      <c r="H65" s="3"/>
      <c r="I65" s="3" t="s">
        <v>28</v>
      </c>
      <c r="J65" s="3"/>
      <c r="K65" s="3"/>
      <c r="L65" s="3" t="s">
        <v>28</v>
      </c>
      <c r="M65" s="3"/>
      <c r="N65" s="3"/>
      <c r="O65" s="3"/>
      <c r="P65" s="3" t="s">
        <v>28</v>
      </c>
      <c r="Q65" s="3" t="s">
        <v>28</v>
      </c>
      <c r="R65" s="3"/>
      <c r="S65" s="3"/>
      <c r="T65" s="3" t="s">
        <v>30</v>
      </c>
      <c r="U65" s="3" t="s">
        <v>30</v>
      </c>
      <c r="V65" s="3" t="s">
        <v>30</v>
      </c>
      <c r="W65" s="3" t="s">
        <v>30</v>
      </c>
      <c r="X65" s="3" t="s">
        <v>30</v>
      </c>
      <c r="Y65" s="3" t="s">
        <v>30</v>
      </c>
      <c r="Z65" s="3" t="s">
        <v>30</v>
      </c>
      <c r="AA65" s="3" t="s">
        <v>30</v>
      </c>
      <c r="AB65" s="3" t="s">
        <v>30</v>
      </c>
      <c r="AC65" s="3" t="s">
        <v>30</v>
      </c>
      <c r="AD65" s="3" t="s">
        <v>30</v>
      </c>
      <c r="AE65" s="3" t="s">
        <v>30</v>
      </c>
      <c r="AF65" s="3">
        <f>COUNTIF(D65:AE65,"○")</f>
        <v>6</v>
      </c>
      <c r="AG65" s="3">
        <f>COUNTIF(C65:AE65,"×")</f>
        <v>12</v>
      </c>
      <c r="AH65" s="3">
        <f>COUNTIF(D10:AE10,7)+COUNTIF(D10:AE10,1)</f>
        <v>8</v>
      </c>
      <c r="AI65" s="3" t="str">
        <f>IF((AF65+AG65)&gt;=(AH65+AG65),"○","×")</f>
        <v>×</v>
      </c>
      <c r="AJ65" t="s">
        <v>76</v>
      </c>
    </row>
    <row r="66" spans="2:37" ht="25.5" customHeight="1"/>
    <row r="67" spans="2:37" ht="25.5" customHeight="1">
      <c r="T67" s="89" t="s">
        <v>71</v>
      </c>
      <c r="U67" s="90"/>
      <c r="V67" s="90"/>
      <c r="W67" s="90"/>
      <c r="X67" s="91"/>
      <c r="Y67" s="89" t="str">
        <f>IF(AND(AI25="○",AI35="○",AI45="○",AI55="○"),"達成","未達成")</f>
        <v>達成</v>
      </c>
      <c r="Z67" s="90"/>
      <c r="AA67" s="90"/>
      <c r="AB67" s="91"/>
      <c r="AC67" s="92"/>
      <c r="AD67" s="93"/>
      <c r="AE67" s="94"/>
      <c r="AH67" s="16"/>
    </row>
    <row r="68" spans="2:37" ht="25.5" customHeight="1">
      <c r="T68" s="86" t="s">
        <v>22</v>
      </c>
      <c r="U68" s="87"/>
      <c r="V68" s="87"/>
      <c r="W68" s="87"/>
      <c r="X68" s="88"/>
      <c r="Y68" s="86">
        <f>AF15+AF25+AF35+AF45+AF55+AF65</f>
        <v>40</v>
      </c>
      <c r="Z68" s="87"/>
      <c r="AA68" s="87"/>
      <c r="AB68" s="88"/>
      <c r="AC68" s="86" t="s">
        <v>21</v>
      </c>
      <c r="AD68" s="87"/>
      <c r="AE68" s="88"/>
      <c r="AH68" s="16"/>
    </row>
    <row r="69" spans="2:37" ht="25.5" customHeight="1">
      <c r="T69" s="11"/>
      <c r="AH69" s="16"/>
      <c r="AK69" t="s">
        <v>72</v>
      </c>
    </row>
    <row r="70" spans="2:37" ht="25.5" customHeight="1">
      <c r="V70" s="86" t="s">
        <v>17</v>
      </c>
      <c r="W70" s="87"/>
      <c r="X70" s="87"/>
      <c r="Y70" s="87"/>
      <c r="Z70" s="88"/>
      <c r="AA70" s="70" t="str">
        <f>IF(Y67="達成",AK69,AK70)</f>
        <v>４週８休以上（港湾）</v>
      </c>
      <c r="AB70" s="71"/>
      <c r="AC70" s="71"/>
      <c r="AD70" s="71"/>
      <c r="AE70" s="72"/>
      <c r="AH70" s="16"/>
      <c r="AK70" t="s">
        <v>73</v>
      </c>
    </row>
    <row r="71" spans="2:37">
      <c r="AH71" s="16"/>
    </row>
    <row r="73" spans="2:37" ht="19.5">
      <c r="Q73" s="2"/>
      <c r="R73" s="2"/>
      <c r="S73" s="2"/>
      <c r="T73" s="2"/>
      <c r="U73" s="2"/>
      <c r="V73" s="2"/>
      <c r="W73" s="2"/>
      <c r="X73" s="2"/>
      <c r="Y73" s="2"/>
    </row>
    <row r="74" spans="2:37" ht="19.5">
      <c r="Q74" s="7"/>
      <c r="R74" s="7"/>
      <c r="S74" s="7"/>
      <c r="T74" s="7"/>
      <c r="U74" s="7"/>
      <c r="V74" s="7"/>
      <c r="W74" s="7"/>
      <c r="X74" s="7"/>
      <c r="Y74" s="7"/>
    </row>
    <row r="75" spans="2:37" ht="19.5">
      <c r="Q75" s="7"/>
      <c r="R75" s="7"/>
      <c r="S75" s="7"/>
      <c r="T75" s="7"/>
      <c r="U75" s="8"/>
      <c r="V75" s="8"/>
      <c r="W75" s="8"/>
      <c r="X75" s="7"/>
      <c r="Y75" s="7"/>
    </row>
    <row r="76" spans="2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2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13">
    <mergeCell ref="AC3:AD3"/>
    <mergeCell ref="AC4:AD4"/>
    <mergeCell ref="AF7:AF14"/>
    <mergeCell ref="AG7:AG14"/>
    <mergeCell ref="AH7:AH14"/>
    <mergeCell ref="AI7:AI14"/>
    <mergeCell ref="K12:K14"/>
    <mergeCell ref="L12:L14"/>
    <mergeCell ref="M12:M14"/>
    <mergeCell ref="N12:N14"/>
    <mergeCell ref="AD12:AD14"/>
    <mergeCell ref="AE12:AE14"/>
    <mergeCell ref="E12:E14"/>
    <mergeCell ref="F12:F14"/>
    <mergeCell ref="G12:G14"/>
    <mergeCell ref="H12:H14"/>
    <mergeCell ref="AA12:AA14"/>
    <mergeCell ref="AB12:AB14"/>
    <mergeCell ref="AC12:AC14"/>
    <mergeCell ref="Y12:Y14"/>
    <mergeCell ref="Z12:Z14"/>
    <mergeCell ref="B17:B25"/>
    <mergeCell ref="I22:I24"/>
    <mergeCell ref="J22:J24"/>
    <mergeCell ref="K22:K24"/>
    <mergeCell ref="L22:L24"/>
    <mergeCell ref="U12:U14"/>
    <mergeCell ref="V12:V14"/>
    <mergeCell ref="W12:W14"/>
    <mergeCell ref="X12:X14"/>
    <mergeCell ref="O12:O14"/>
    <mergeCell ref="P12:P14"/>
    <mergeCell ref="Q12:Q14"/>
    <mergeCell ref="R12:R14"/>
    <mergeCell ref="S12:S14"/>
    <mergeCell ref="T12:T14"/>
    <mergeCell ref="I12:I14"/>
    <mergeCell ref="J12:J14"/>
    <mergeCell ref="O22:O24"/>
    <mergeCell ref="P22:P24"/>
    <mergeCell ref="Q22:Q24"/>
    <mergeCell ref="R22:R24"/>
    <mergeCell ref="N22:N24"/>
    <mergeCell ref="C12:C14"/>
    <mergeCell ref="D12:D14"/>
    <mergeCell ref="AF17:AF24"/>
    <mergeCell ref="AG17:AG24"/>
    <mergeCell ref="AH17:AH24"/>
    <mergeCell ref="AI17:AI24"/>
    <mergeCell ref="C22:C24"/>
    <mergeCell ref="D22:D24"/>
    <mergeCell ref="E22:E24"/>
    <mergeCell ref="F22:F24"/>
    <mergeCell ref="G22:G24"/>
    <mergeCell ref="H22:H24"/>
    <mergeCell ref="AE22:AE24"/>
    <mergeCell ref="Y22:Y24"/>
    <mergeCell ref="Z22:Z24"/>
    <mergeCell ref="AA22:AA24"/>
    <mergeCell ref="AB22:AB24"/>
    <mergeCell ref="AC22:AC24"/>
    <mergeCell ref="AD22:AD24"/>
    <mergeCell ref="S22:S24"/>
    <mergeCell ref="T22:T24"/>
    <mergeCell ref="U22:U24"/>
    <mergeCell ref="V22:V24"/>
    <mergeCell ref="W22:W24"/>
    <mergeCell ref="X22:X24"/>
    <mergeCell ref="M22:M24"/>
    <mergeCell ref="B27:B35"/>
    <mergeCell ref="AF27:AF34"/>
    <mergeCell ref="AG27:AG34"/>
    <mergeCell ref="AH27:AH34"/>
    <mergeCell ref="AI27:AI34"/>
    <mergeCell ref="C32:C34"/>
    <mergeCell ref="D32:D34"/>
    <mergeCell ref="E32:E34"/>
    <mergeCell ref="F32:F34"/>
    <mergeCell ref="O32:O34"/>
    <mergeCell ref="P32:P34"/>
    <mergeCell ref="Q32:Q34"/>
    <mergeCell ref="R32:R34"/>
    <mergeCell ref="G32:G34"/>
    <mergeCell ref="H32:H34"/>
    <mergeCell ref="I32:I34"/>
    <mergeCell ref="J32:J34"/>
    <mergeCell ref="K32:K34"/>
    <mergeCell ref="L32:L34"/>
    <mergeCell ref="AE32:AE34"/>
    <mergeCell ref="Y32:Y34"/>
    <mergeCell ref="Z32:Z34"/>
    <mergeCell ref="AA32:AA34"/>
    <mergeCell ref="AB32:AB34"/>
    <mergeCell ref="B37:B45"/>
    <mergeCell ref="AF37:AF44"/>
    <mergeCell ref="AG37:AG44"/>
    <mergeCell ref="AH37:AH44"/>
    <mergeCell ref="AI37:AI44"/>
    <mergeCell ref="C42:C44"/>
    <mergeCell ref="D42:D44"/>
    <mergeCell ref="E42:E44"/>
    <mergeCell ref="F42:F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AE42:AE44"/>
    <mergeCell ref="Y42:Y44"/>
    <mergeCell ref="Z42:Z44"/>
    <mergeCell ref="AA42:AA44"/>
    <mergeCell ref="AB42:AB44"/>
    <mergeCell ref="AC32:AC34"/>
    <mergeCell ref="AD32:AD34"/>
    <mergeCell ref="S32:S34"/>
    <mergeCell ref="T32:T34"/>
    <mergeCell ref="U32:U34"/>
    <mergeCell ref="V32:V34"/>
    <mergeCell ref="W32:W34"/>
    <mergeCell ref="X32:X34"/>
    <mergeCell ref="M32:M34"/>
    <mergeCell ref="N32:N34"/>
    <mergeCell ref="B47:B55"/>
    <mergeCell ref="AF47:AF54"/>
    <mergeCell ref="AG47:AG54"/>
    <mergeCell ref="AH47:AH54"/>
    <mergeCell ref="AI47:AI54"/>
    <mergeCell ref="C52:C54"/>
    <mergeCell ref="D52:D54"/>
    <mergeCell ref="E52:E54"/>
    <mergeCell ref="F52:F5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AG57:AG64"/>
    <mergeCell ref="AH57:AH64"/>
    <mergeCell ref="AI57:AI64"/>
    <mergeCell ref="C62:C64"/>
    <mergeCell ref="D62:D64"/>
    <mergeCell ref="E62:E64"/>
    <mergeCell ref="F62:F64"/>
    <mergeCell ref="Y52:Y54"/>
    <mergeCell ref="Z52:Z54"/>
    <mergeCell ref="AA52:AA54"/>
    <mergeCell ref="AB52:AB54"/>
    <mergeCell ref="AC52:AC54"/>
    <mergeCell ref="AD52:AD54"/>
    <mergeCell ref="S52:S54"/>
    <mergeCell ref="T52:T54"/>
    <mergeCell ref="U52:U54"/>
    <mergeCell ref="V52:V54"/>
    <mergeCell ref="W52:W54"/>
    <mergeCell ref="X52:X54"/>
    <mergeCell ref="M52:M54"/>
    <mergeCell ref="N52:N54"/>
    <mergeCell ref="O52:O54"/>
    <mergeCell ref="P52:P54"/>
    <mergeCell ref="Q52:Q54"/>
    <mergeCell ref="G62:G64"/>
    <mergeCell ref="H62:H64"/>
    <mergeCell ref="I62:I64"/>
    <mergeCell ref="J62:J64"/>
    <mergeCell ref="K62:K64"/>
    <mergeCell ref="L62:L64"/>
    <mergeCell ref="AE52:AE54"/>
    <mergeCell ref="B57:B65"/>
    <mergeCell ref="AF57:AF64"/>
    <mergeCell ref="R52:R54"/>
    <mergeCell ref="G52:G54"/>
    <mergeCell ref="H52:H54"/>
    <mergeCell ref="I52:I54"/>
    <mergeCell ref="J52:J54"/>
    <mergeCell ref="K52:K54"/>
    <mergeCell ref="L52:L54"/>
    <mergeCell ref="S62:S64"/>
    <mergeCell ref="T62:T64"/>
    <mergeCell ref="U62:U64"/>
    <mergeCell ref="V62:V64"/>
    <mergeCell ref="W62:W64"/>
    <mergeCell ref="X62:X64"/>
    <mergeCell ref="M62:M64"/>
    <mergeCell ref="N62:N64"/>
    <mergeCell ref="O62:O64"/>
    <mergeCell ref="P62:P64"/>
    <mergeCell ref="Q62:Q64"/>
    <mergeCell ref="R62:R64"/>
    <mergeCell ref="V70:Z70"/>
    <mergeCell ref="AA70:AE70"/>
    <mergeCell ref="AE62:AE64"/>
    <mergeCell ref="T67:X67"/>
    <mergeCell ref="Y67:AB67"/>
    <mergeCell ref="AC67:AE67"/>
    <mergeCell ref="T68:X68"/>
    <mergeCell ref="Y68:AB68"/>
    <mergeCell ref="AC68:AE68"/>
    <mergeCell ref="Y62:Y64"/>
    <mergeCell ref="Z62:Z64"/>
    <mergeCell ref="AA62:AA64"/>
    <mergeCell ref="AB62:AB64"/>
    <mergeCell ref="AC62:AC64"/>
    <mergeCell ref="AD62:AD64"/>
  </mergeCells>
  <phoneticPr fontId="1"/>
  <conditionalFormatting sqref="D11:AE14">
    <cfRule type="expression" dxfId="11" priority="11">
      <formula>D$15="×"</formula>
    </cfRule>
    <cfRule type="expression" dxfId="10" priority="12">
      <formula>D$15="○"</formula>
    </cfRule>
  </conditionalFormatting>
  <conditionalFormatting sqref="D21:AE24">
    <cfRule type="expression" dxfId="9" priority="9">
      <formula>D$25="×"</formula>
    </cfRule>
    <cfRule type="expression" dxfId="8" priority="10">
      <formula>D$25="○"</formula>
    </cfRule>
  </conditionalFormatting>
  <conditionalFormatting sqref="D31:AE34">
    <cfRule type="expression" dxfId="7" priority="7">
      <formula>D$35="×"</formula>
    </cfRule>
    <cfRule type="expression" dxfId="6" priority="8">
      <formula>D$35="○"</formula>
    </cfRule>
  </conditionalFormatting>
  <conditionalFormatting sqref="D41:AE44">
    <cfRule type="expression" dxfId="5" priority="5">
      <formula>D$45="×"</formula>
    </cfRule>
    <cfRule type="expression" dxfId="4" priority="6">
      <formula>D$45="○"</formula>
    </cfRule>
  </conditionalFormatting>
  <conditionalFormatting sqref="D51:AE54">
    <cfRule type="expression" dxfId="3" priority="3">
      <formula>D$55="×"</formula>
    </cfRule>
    <cfRule type="expression" dxfId="2" priority="4">
      <formula>D$55="○"</formula>
    </cfRule>
  </conditionalFormatting>
  <conditionalFormatting sqref="D61:AE64">
    <cfRule type="expression" dxfId="1" priority="1">
      <formula>D$65="×"</formula>
    </cfRule>
    <cfRule type="expression" dxfId="0" priority="2">
      <formula>D$65="○"</formula>
    </cfRule>
  </conditionalFormatting>
  <dataValidations count="1">
    <dataValidation type="list" allowBlank="1" showInputMessage="1" showErrorMessage="1" sqref="AA70" xr:uid="{EF895561-62AE-48A6-B291-B2DFA90289ED}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週単位_入力用</vt:lpstr>
      <vt:lpstr>週単位_提出用</vt:lpstr>
      <vt:lpstr>月単位</vt:lpstr>
      <vt:lpstr>月単位(例)</vt:lpstr>
      <vt:lpstr>港湾土曜起算</vt:lpstr>
      <vt:lpstr>港湾月曜起算</vt:lpstr>
      <vt:lpstr>港湾作成例</vt:lpstr>
      <vt:lpstr>月単位!Print_Area</vt:lpstr>
      <vt:lpstr>'月単位(例)'!Print_Area</vt:lpstr>
      <vt:lpstr>港湾月曜起算!Print_Area</vt:lpstr>
      <vt:lpstr>港湾作成例!Print_Area</vt:lpstr>
      <vt:lpstr>港湾土曜起算!Print_Area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CL5617</cp:lastModifiedBy>
  <cp:lastPrinted>2025-10-24T06:47:27Z</cp:lastPrinted>
  <dcterms:created xsi:type="dcterms:W3CDTF">2018-11-15T12:03:19Z</dcterms:created>
  <dcterms:modified xsi:type="dcterms:W3CDTF">2025-10-24T06:49:58Z</dcterms:modified>
</cp:coreProperties>
</file>